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1545" windowWidth="12000" windowHeight="6420" tabRatio="838" firstSheet="3" activeTab="10"/>
  </bookViews>
  <sheets>
    <sheet name="Осн. фін. пок." sheetId="14" r:id="rId1"/>
    <sheet name="I. Фін результат" sheetId="20" r:id="rId2"/>
    <sheet name="Розшифровка до Формування" sheetId="22" r:id="rId3"/>
    <sheet name="ІІ. Розр. з бюджетом" sheetId="19" r:id="rId4"/>
    <sheet name="ІІІ. Рух грош. коштів" sheetId="18" r:id="rId5"/>
    <sheet name="Розшифровка до Руху" sheetId="23" r:id="rId6"/>
    <sheet name="IV. Кап. інвестиції" sheetId="3" r:id="rId7"/>
    <sheet name="Розшифровка кап" sheetId="24" r:id="rId8"/>
    <sheet name=" V. Коефіцієнти" sheetId="11" r:id="rId9"/>
    <sheet name="6.1. Інша інфо_1" sheetId="10" r:id="rId10"/>
    <sheet name="6.2. Інша інфо_2" sheetId="9" r:id="rId11"/>
    <sheet name="VII Статутн капіт" sheetId="21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8">' V. Коефіцієнти'!$6:$6</definedName>
    <definedName name="_xlnm.Print_Titles" localSheetId="1">'I. Фін результат'!$4:$6</definedName>
    <definedName name="_xlnm.Print_Titles" localSheetId="3">'ІІ. Розр. з бюджетом'!$4:$6</definedName>
    <definedName name="_xlnm.Print_Titles" localSheetId="4">'ІІІ. Рух грош. коштів'!$4:$6</definedName>
    <definedName name="_xlnm.Print_Titles" localSheetId="0">'Осн. фін. пок.'!$41:$43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8">' V. Коефіцієнти'!$A$1:$H$27</definedName>
    <definedName name="_xlnm.Print_Area" localSheetId="9">'6.1. Інша інфо_1'!$A$1:$O$63</definedName>
    <definedName name="_xlnm.Print_Area" localSheetId="10">'6.2. Інша інфо_2'!$A$1:$AE$59</definedName>
    <definedName name="_xlnm.Print_Area" localSheetId="1">'I. Фін результат'!$A$1:$K$99</definedName>
    <definedName name="_xlnm.Print_Area" localSheetId="6">'IV. Кап. інвестиції'!$A$1:$J$18</definedName>
    <definedName name="_xlnm.Print_Area" localSheetId="11">'VII Статутн капіт'!$A$1:$J$23</definedName>
    <definedName name="_xlnm.Print_Area" localSheetId="3">'ІІ. Розр. з бюджетом'!$A$1:$J$47</definedName>
    <definedName name="_xlnm.Print_Area" localSheetId="4">'ІІІ. Рух грош. коштів'!$A$1:$J$71</definedName>
    <definedName name="_xlnm.Print_Area" localSheetId="0">'Осн. фін. пок.'!$A$1:$J$128</definedName>
    <definedName name="_xlnm.Print_Area" localSheetId="5">'Розшифровка до Руху'!$A$1:$J$90</definedName>
    <definedName name="_xlnm.Print_Area" localSheetId="2">'Розшифровка до Формування'!$A$1:$J$72</definedName>
    <definedName name="_xlnm.Print_Area" localSheetId="7">'Розшифровка кап'!$A$1:$J$72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24519"/>
</workbook>
</file>

<file path=xl/calcChain.xml><?xml version="1.0" encoding="utf-8"?>
<calcChain xmlns="http://schemas.openxmlformats.org/spreadsheetml/2006/main">
  <c r="H73" i="14"/>
  <c r="I73"/>
  <c r="G73"/>
  <c r="AA45" i="9"/>
  <c r="AC45"/>
  <c r="AD45"/>
  <c r="AE45"/>
  <c r="V45"/>
  <c r="X45"/>
  <c r="Y45"/>
  <c r="Z45"/>
  <c r="W45"/>
  <c r="Q45"/>
  <c r="S45"/>
  <c r="T45"/>
  <c r="U45"/>
  <c r="R45"/>
  <c r="L45"/>
  <c r="N45"/>
  <c r="O45"/>
  <c r="P45"/>
  <c r="M45"/>
  <c r="G45"/>
  <c r="H45"/>
  <c r="I45"/>
  <c r="J45"/>
  <c r="K45"/>
  <c r="R27" l="1"/>
  <c r="Q27" s="1"/>
  <c r="G36" i="18" l="1"/>
  <c r="F71" i="23"/>
  <c r="F70"/>
  <c r="F69"/>
  <c r="J67"/>
  <c r="J23"/>
  <c r="F66"/>
  <c r="F65"/>
  <c r="F64"/>
  <c r="F63"/>
  <c r="F62"/>
  <c r="F61"/>
  <c r="J7" i="3"/>
  <c r="F51" i="24"/>
  <c r="F50"/>
  <c r="F49"/>
  <c r="F48"/>
  <c r="F47"/>
  <c r="F46"/>
  <c r="F45"/>
  <c r="J52"/>
  <c r="F12" i="3"/>
  <c r="G50" i="10"/>
  <c r="M50"/>
  <c r="J54"/>
  <c r="AD44" i="9"/>
  <c r="AA33"/>
  <c r="AE44"/>
  <c r="AE42"/>
  <c r="AA42" s="1"/>
  <c r="AE41"/>
  <c r="AA41" s="1"/>
  <c r="AE40"/>
  <c r="AA40" s="1"/>
  <c r="AE37"/>
  <c r="AA37" s="1"/>
  <c r="AE36"/>
  <c r="AA36" s="1"/>
  <c r="AE35"/>
  <c r="AE34"/>
  <c r="AA34" s="1"/>
  <c r="AE33"/>
  <c r="AE32"/>
  <c r="AA32" s="1"/>
  <c r="O43"/>
  <c r="AD43" s="1"/>
  <c r="P43"/>
  <c r="AE43" s="1"/>
  <c r="L44"/>
  <c r="K38"/>
  <c r="G42"/>
  <c r="G41"/>
  <c r="G40"/>
  <c r="K27"/>
  <c r="G37"/>
  <c r="G36"/>
  <c r="G35"/>
  <c r="G34"/>
  <c r="G33"/>
  <c r="G32"/>
  <c r="G31"/>
  <c r="AA44" l="1"/>
  <c r="AA35"/>
  <c r="L43"/>
  <c r="AA43"/>
  <c r="D24" i="22" l="1"/>
  <c r="C24"/>
  <c r="S27" i="9" l="1"/>
  <c r="T27"/>
  <c r="U27"/>
  <c r="S38"/>
  <c r="T38"/>
  <c r="U38"/>
  <c r="R38"/>
  <c r="AE29"/>
  <c r="AD29"/>
  <c r="AC29"/>
  <c r="AB29"/>
  <c r="Q29"/>
  <c r="G29"/>
  <c r="C37" i="10"/>
  <c r="B37"/>
  <c r="F58" i="24"/>
  <c r="F59"/>
  <c r="F60"/>
  <c r="F62"/>
  <c r="F63"/>
  <c r="F64"/>
  <c r="F65"/>
  <c r="F67"/>
  <c r="F68"/>
  <c r="F5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9"/>
  <c r="F10"/>
  <c r="F11"/>
  <c r="F12"/>
  <c r="D8"/>
  <c r="E8"/>
  <c r="G8"/>
  <c r="H8"/>
  <c r="I8"/>
  <c r="J8"/>
  <c r="C8"/>
  <c r="D52"/>
  <c r="E52"/>
  <c r="G52"/>
  <c r="H52"/>
  <c r="I52"/>
  <c r="D57"/>
  <c r="E57"/>
  <c r="G57"/>
  <c r="H57"/>
  <c r="F57" s="1"/>
  <c r="I57"/>
  <c r="J57"/>
  <c r="C57"/>
  <c r="D61"/>
  <c r="E61"/>
  <c r="G61"/>
  <c r="H61"/>
  <c r="I61"/>
  <c r="J61"/>
  <c r="C61"/>
  <c r="D66"/>
  <c r="E66"/>
  <c r="G66"/>
  <c r="F66" s="1"/>
  <c r="H66"/>
  <c r="I66"/>
  <c r="J66"/>
  <c r="C66"/>
  <c r="D85" i="23"/>
  <c r="E85"/>
  <c r="G85"/>
  <c r="F85" s="1"/>
  <c r="H85"/>
  <c r="I85"/>
  <c r="J85"/>
  <c r="D80"/>
  <c r="E80"/>
  <c r="G80"/>
  <c r="H80"/>
  <c r="F80" s="1"/>
  <c r="I80"/>
  <c r="J80"/>
  <c r="C80"/>
  <c r="D75"/>
  <c r="E75"/>
  <c r="G75"/>
  <c r="H75"/>
  <c r="I75"/>
  <c r="J75"/>
  <c r="C75"/>
  <c r="D72"/>
  <c r="E72"/>
  <c r="G72"/>
  <c r="H72"/>
  <c r="F72" s="1"/>
  <c r="I72"/>
  <c r="J72"/>
  <c r="F68"/>
  <c r="D67"/>
  <c r="E67"/>
  <c r="G67"/>
  <c r="H67"/>
  <c r="F67" s="1"/>
  <c r="I67"/>
  <c r="C67"/>
  <c r="D23"/>
  <c r="E23"/>
  <c r="E22" s="1"/>
  <c r="G23"/>
  <c r="H23"/>
  <c r="I23"/>
  <c r="C23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73"/>
  <c r="F74"/>
  <c r="F76"/>
  <c r="F77"/>
  <c r="F78"/>
  <c r="F79"/>
  <c r="F81"/>
  <c r="F82"/>
  <c r="F83"/>
  <c r="F84"/>
  <c r="F86"/>
  <c r="F87"/>
  <c r="F24"/>
  <c r="F17"/>
  <c r="F18"/>
  <c r="F19"/>
  <c r="F16"/>
  <c r="D15"/>
  <c r="E15"/>
  <c r="G15"/>
  <c r="H15"/>
  <c r="F15" s="1"/>
  <c r="I15"/>
  <c r="J15"/>
  <c r="F11"/>
  <c r="F12"/>
  <c r="F13"/>
  <c r="F10"/>
  <c r="D9"/>
  <c r="E9"/>
  <c r="G9"/>
  <c r="H9"/>
  <c r="F9" s="1"/>
  <c r="I9"/>
  <c r="J9"/>
  <c r="C9"/>
  <c r="E24" i="22"/>
  <c r="F13" i="24"/>
  <c r="C52"/>
  <c r="F61" l="1"/>
  <c r="D7"/>
  <c r="I22" i="23"/>
  <c r="D22"/>
  <c r="H7" i="24"/>
  <c r="H22" i="23"/>
  <c r="E7" i="24"/>
  <c r="F75" i="23"/>
  <c r="F23"/>
  <c r="F52" i="24"/>
  <c r="C7"/>
  <c r="I7"/>
  <c r="G7"/>
  <c r="J7"/>
  <c r="F8"/>
  <c r="AA29" i="9"/>
  <c r="J22" i="23"/>
  <c r="G22"/>
  <c r="C85"/>
  <c r="C72"/>
  <c r="C22" s="1"/>
  <c r="C15"/>
  <c r="F67" i="22"/>
  <c r="F66"/>
  <c r="J65"/>
  <c r="I65"/>
  <c r="H65"/>
  <c r="G65"/>
  <c r="F65"/>
  <c r="E65"/>
  <c r="D65"/>
  <c r="C65"/>
  <c r="F63"/>
  <c r="F61"/>
  <c r="F60"/>
  <c r="J59"/>
  <c r="I59"/>
  <c r="H59"/>
  <c r="G59"/>
  <c r="F22" i="23" l="1"/>
  <c r="F7" i="24"/>
  <c r="F59" i="22"/>
  <c r="F97" i="14" l="1"/>
  <c r="E97"/>
  <c r="F92"/>
  <c r="E92"/>
  <c r="E59" i="22" l="1"/>
  <c r="D59"/>
  <c r="C59"/>
  <c r="F54"/>
  <c r="F53"/>
  <c r="F51"/>
  <c r="F50"/>
  <c r="F49"/>
  <c r="F48"/>
  <c r="F47"/>
  <c r="J45"/>
  <c r="I45"/>
  <c r="H45"/>
  <c r="G45"/>
  <c r="E45"/>
  <c r="D45"/>
  <c r="C45"/>
  <c r="J40"/>
  <c r="I40"/>
  <c r="H40"/>
  <c r="G40"/>
  <c r="F41"/>
  <c r="E40"/>
  <c r="D40"/>
  <c r="C40"/>
  <c r="F26"/>
  <c r="F27"/>
  <c r="F28"/>
  <c r="F29"/>
  <c r="F30"/>
  <c r="F31"/>
  <c r="F32"/>
  <c r="F33"/>
  <c r="F34"/>
  <c r="F35"/>
  <c r="F36"/>
  <c r="F37"/>
  <c r="F38"/>
  <c r="F39"/>
  <c r="J24"/>
  <c r="I24"/>
  <c r="H24"/>
  <c r="G24"/>
  <c r="F8"/>
  <c r="F9"/>
  <c r="F10"/>
  <c r="F11"/>
  <c r="F12"/>
  <c r="F13"/>
  <c r="F14"/>
  <c r="F15"/>
  <c r="F16"/>
  <c r="F17"/>
  <c r="F18"/>
  <c r="F19"/>
  <c r="F20"/>
  <c r="F21"/>
  <c r="F22"/>
  <c r="J7"/>
  <c r="I7"/>
  <c r="H7"/>
  <c r="G7"/>
  <c r="E7"/>
  <c r="D7"/>
  <c r="C7"/>
  <c r="F45" l="1"/>
  <c r="D97" i="14" l="1"/>
  <c r="D92"/>
  <c r="C97"/>
  <c r="C92"/>
  <c r="AE39" i="9"/>
  <c r="AD39"/>
  <c r="AC39"/>
  <c r="AB39"/>
  <c r="V39"/>
  <c r="Q39"/>
  <c r="L39"/>
  <c r="G39"/>
  <c r="AE38"/>
  <c r="AD38"/>
  <c r="AC38"/>
  <c r="AB38"/>
  <c r="V38"/>
  <c r="Q38"/>
  <c r="L38"/>
  <c r="G38"/>
  <c r="AE31"/>
  <c r="AD31"/>
  <c r="AC31"/>
  <c r="AB31"/>
  <c r="Q31"/>
  <c r="AE30"/>
  <c r="AD30"/>
  <c r="AC30"/>
  <c r="AB30"/>
  <c r="Q30"/>
  <c r="G30"/>
  <c r="AE28"/>
  <c r="AD28"/>
  <c r="AD27" s="1"/>
  <c r="AC28"/>
  <c r="AB28"/>
  <c r="Q28"/>
  <c r="G28"/>
  <c r="V27"/>
  <c r="L27"/>
  <c r="G27"/>
  <c r="Z17"/>
  <c r="AC17"/>
  <c r="T18"/>
  <c r="Q18"/>
  <c r="AC16"/>
  <c r="Z16"/>
  <c r="J14" i="10"/>
  <c r="J10"/>
  <c r="H14"/>
  <c r="H10"/>
  <c r="F14"/>
  <c r="F10"/>
  <c r="AB27" i="9" l="1"/>
  <c r="AE27"/>
  <c r="AB45"/>
  <c r="AC27"/>
  <c r="AA39"/>
  <c r="AA38"/>
  <c r="AA28"/>
  <c r="AA30"/>
  <c r="AA31"/>
  <c r="AA27" l="1"/>
  <c r="D14" i="10"/>
  <c r="D10"/>
  <c r="F62" i="18"/>
  <c r="C44"/>
  <c r="D44"/>
  <c r="E44"/>
  <c r="Q46" i="9" l="1"/>
  <c r="V46"/>
  <c r="G46"/>
  <c r="L46"/>
  <c r="F30" i="18"/>
  <c r="F29"/>
  <c r="J27" i="19" l="1"/>
  <c r="I27"/>
  <c r="H27"/>
  <c r="G27"/>
  <c r="F33"/>
  <c r="J9"/>
  <c r="I9"/>
  <c r="H9"/>
  <c r="G9"/>
  <c r="E9"/>
  <c r="D9"/>
  <c r="C9"/>
  <c r="J67" i="20" l="1"/>
  <c r="J64"/>
  <c r="I67"/>
  <c r="I64"/>
  <c r="H67"/>
  <c r="H64"/>
  <c r="G67"/>
  <c r="G64"/>
  <c r="E67"/>
  <c r="E64"/>
  <c r="D67"/>
  <c r="C67"/>
  <c r="C64"/>
  <c r="J52"/>
  <c r="J48"/>
  <c r="I52"/>
  <c r="I48"/>
  <c r="H52"/>
  <c r="H48"/>
  <c r="G52"/>
  <c r="G48"/>
  <c r="E52"/>
  <c r="E48"/>
  <c r="D52"/>
  <c r="D48"/>
  <c r="C52"/>
  <c r="C48"/>
  <c r="J9"/>
  <c r="I9"/>
  <c r="H9"/>
  <c r="G9"/>
  <c r="E9"/>
  <c r="D9"/>
  <c r="C9"/>
  <c r="F45" i="18" l="1"/>
  <c r="F46"/>
  <c r="G44"/>
  <c r="H44"/>
  <c r="I44"/>
  <c r="J44"/>
  <c r="F47"/>
  <c r="F44" l="1"/>
  <c r="F44" i="22"/>
  <c r="F23"/>
  <c r="F40" l="1"/>
  <c r="F7"/>
  <c r="F24"/>
  <c r="D89" i="14" l="1"/>
  <c r="E89"/>
  <c r="F89"/>
  <c r="E20" i="11" l="1"/>
  <c r="F20"/>
  <c r="G20"/>
  <c r="E16"/>
  <c r="F16"/>
  <c r="G16"/>
  <c r="E15"/>
  <c r="F15"/>
  <c r="G15"/>
  <c r="D15"/>
  <c r="F22" i="20" l="1"/>
  <c r="D58" i="18" l="1"/>
  <c r="E58"/>
  <c r="G58"/>
  <c r="H58"/>
  <c r="I58"/>
  <c r="J58"/>
  <c r="C58"/>
  <c r="F40"/>
  <c r="F43"/>
  <c r="F48"/>
  <c r="F49"/>
  <c r="F50"/>
  <c r="G42"/>
  <c r="G41" s="1"/>
  <c r="D42"/>
  <c r="E42"/>
  <c r="H42"/>
  <c r="I42"/>
  <c r="J42"/>
  <c r="C42"/>
  <c r="D21"/>
  <c r="E21"/>
  <c r="G21"/>
  <c r="H21"/>
  <c r="I21"/>
  <c r="J21"/>
  <c r="C21"/>
  <c r="C18" s="1"/>
  <c r="D8"/>
  <c r="E8"/>
  <c r="G8"/>
  <c r="H8"/>
  <c r="I8"/>
  <c r="J8"/>
  <c r="C8"/>
  <c r="F27"/>
  <c r="F28"/>
  <c r="F32" i="19"/>
  <c r="F30"/>
  <c r="F28"/>
  <c r="D27"/>
  <c r="E27"/>
  <c r="C27"/>
  <c r="F58" i="18" l="1"/>
  <c r="C41"/>
  <c r="D41"/>
  <c r="I41"/>
  <c r="H41"/>
  <c r="J41"/>
  <c r="F42"/>
  <c r="E41"/>
  <c r="F21"/>
  <c r="F8"/>
  <c r="J9" i="21"/>
  <c r="J55" i="18" s="1"/>
  <c r="G9" i="21"/>
  <c r="G55" i="18" s="1"/>
  <c r="H9" i="21"/>
  <c r="H55" i="18" s="1"/>
  <c r="I9" i="21"/>
  <c r="I55" i="18" s="1"/>
  <c r="D9" i="21"/>
  <c r="E9"/>
  <c r="C9"/>
  <c r="F12"/>
  <c r="F11"/>
  <c r="F9" s="1"/>
  <c r="E46" i="14"/>
  <c r="O56" i="9"/>
  <c r="Q56"/>
  <c r="S56"/>
  <c r="M55"/>
  <c r="G56"/>
  <c r="I56"/>
  <c r="K56"/>
  <c r="E56"/>
  <c r="N14" i="10"/>
  <c r="L10"/>
  <c r="H19" i="19"/>
  <c r="I19"/>
  <c r="J19"/>
  <c r="G19"/>
  <c r="D19"/>
  <c r="D70" i="14" s="1"/>
  <c r="E19" i="19"/>
  <c r="E70" i="14" s="1"/>
  <c r="C19" i="19"/>
  <c r="C70" i="14" s="1"/>
  <c r="C83" i="20"/>
  <c r="D83"/>
  <c r="E83"/>
  <c r="W18" i="9"/>
  <c r="Z18" s="1"/>
  <c r="AC7"/>
  <c r="V8"/>
  <c r="N8"/>
  <c r="Z7"/>
  <c r="R8"/>
  <c r="G111" i="14"/>
  <c r="H111"/>
  <c r="I111"/>
  <c r="J111"/>
  <c r="G107"/>
  <c r="H107"/>
  <c r="I107"/>
  <c r="J107"/>
  <c r="C111"/>
  <c r="D111"/>
  <c r="E111"/>
  <c r="C107"/>
  <c r="D107"/>
  <c r="E107"/>
  <c r="F112"/>
  <c r="F113"/>
  <c r="F114"/>
  <c r="F108"/>
  <c r="F109"/>
  <c r="F110"/>
  <c r="D61" i="10"/>
  <c r="G61"/>
  <c r="J61"/>
  <c r="M58"/>
  <c r="M54"/>
  <c r="M37"/>
  <c r="J37"/>
  <c r="G37"/>
  <c r="D37"/>
  <c r="N11"/>
  <c r="N12"/>
  <c r="N13"/>
  <c r="N15"/>
  <c r="N16"/>
  <c r="N17"/>
  <c r="D18"/>
  <c r="F91" i="20"/>
  <c r="F120" i="14" s="1"/>
  <c r="N20" i="10"/>
  <c r="N21"/>
  <c r="J23"/>
  <c r="F122" i="14" s="1"/>
  <c r="J24" i="10"/>
  <c r="F123" i="14" s="1"/>
  <c r="D24" i="10"/>
  <c r="C123" i="14" s="1"/>
  <c r="J25" i="10"/>
  <c r="D25"/>
  <c r="C124" i="14" s="1"/>
  <c r="H23" i="10"/>
  <c r="E122" i="14" s="1"/>
  <c r="H24" i="10"/>
  <c r="E123" i="14" s="1"/>
  <c r="H25" i="10"/>
  <c r="E124" i="14" s="1"/>
  <c r="H18" i="10"/>
  <c r="H22" s="1"/>
  <c r="E121" i="14" s="1"/>
  <c r="F18" i="10"/>
  <c r="F22" s="1"/>
  <c r="D121" i="14" s="1"/>
  <c r="F23" i="10"/>
  <c r="D122" i="14" s="1"/>
  <c r="F24" i="10"/>
  <c r="D123" i="14" s="1"/>
  <c r="F25" i="10"/>
  <c r="D124" i="14" s="1"/>
  <c r="D120"/>
  <c r="E120"/>
  <c r="C120"/>
  <c r="F118"/>
  <c r="F119"/>
  <c r="F117"/>
  <c r="E118"/>
  <c r="E119"/>
  <c r="E117"/>
  <c r="D118"/>
  <c r="D119"/>
  <c r="D117"/>
  <c r="C118"/>
  <c r="C119"/>
  <c r="C117"/>
  <c r="C89"/>
  <c r="D101"/>
  <c r="E101"/>
  <c r="F101"/>
  <c r="C101"/>
  <c r="D45"/>
  <c r="D51"/>
  <c r="D55"/>
  <c r="D56"/>
  <c r="D57"/>
  <c r="D58"/>
  <c r="D62"/>
  <c r="D63"/>
  <c r="D64"/>
  <c r="D65"/>
  <c r="E45"/>
  <c r="E51"/>
  <c r="E55"/>
  <c r="E56"/>
  <c r="E57"/>
  <c r="E58"/>
  <c r="E62"/>
  <c r="E63"/>
  <c r="E64"/>
  <c r="E65"/>
  <c r="C46"/>
  <c r="C45"/>
  <c r="C19" i="20"/>
  <c r="C48" i="14" s="1"/>
  <c r="C40" i="20"/>
  <c r="C49" i="14" s="1"/>
  <c r="C50"/>
  <c r="C51"/>
  <c r="C56"/>
  <c r="C58"/>
  <c r="C55"/>
  <c r="C57"/>
  <c r="C59"/>
  <c r="C60"/>
  <c r="C62"/>
  <c r="C63"/>
  <c r="C64"/>
  <c r="C65"/>
  <c r="D20" i="11"/>
  <c r="C7" i="3"/>
  <c r="C83" i="14" s="1"/>
  <c r="D16" i="11"/>
  <c r="D85" i="20"/>
  <c r="D87"/>
  <c r="E85"/>
  <c r="E87"/>
  <c r="C84"/>
  <c r="C86"/>
  <c r="C85"/>
  <c r="C87"/>
  <c r="H7" i="3"/>
  <c r="I7"/>
  <c r="G7"/>
  <c r="D7"/>
  <c r="E7"/>
  <c r="F18" i="11" s="1"/>
  <c r="D75" i="14"/>
  <c r="D80"/>
  <c r="E75"/>
  <c r="E80"/>
  <c r="F75"/>
  <c r="C36" i="18"/>
  <c r="C54"/>
  <c r="C75" i="14"/>
  <c r="C80"/>
  <c r="D76"/>
  <c r="E76"/>
  <c r="C76"/>
  <c r="F67" i="18"/>
  <c r="F80" i="14" s="1"/>
  <c r="F63" i="18"/>
  <c r="F61"/>
  <c r="F59"/>
  <c r="E54"/>
  <c r="D54"/>
  <c r="F57"/>
  <c r="F51"/>
  <c r="H36"/>
  <c r="I36"/>
  <c r="I52" s="1"/>
  <c r="J36"/>
  <c r="D36"/>
  <c r="E36"/>
  <c r="I18"/>
  <c r="D18"/>
  <c r="D34" s="1"/>
  <c r="D77" i="14" s="1"/>
  <c r="F9" i="18"/>
  <c r="F10"/>
  <c r="F11"/>
  <c r="F12"/>
  <c r="F76" i="14" s="1"/>
  <c r="F13" i="18"/>
  <c r="F14"/>
  <c r="F15"/>
  <c r="F16"/>
  <c r="F17"/>
  <c r="F22"/>
  <c r="F23"/>
  <c r="F24"/>
  <c r="F25"/>
  <c r="F26"/>
  <c r="F31"/>
  <c r="F32"/>
  <c r="F33"/>
  <c r="F19"/>
  <c r="F20"/>
  <c r="C36" i="19"/>
  <c r="C72" i="14" s="1"/>
  <c r="C40" i="19"/>
  <c r="C71" i="14"/>
  <c r="H40" i="19"/>
  <c r="I40"/>
  <c r="J40"/>
  <c r="G40"/>
  <c r="D40"/>
  <c r="E40"/>
  <c r="J36"/>
  <c r="I36"/>
  <c r="H36"/>
  <c r="G36"/>
  <c r="E36"/>
  <c r="E72" i="14" s="1"/>
  <c r="D36" i="19"/>
  <c r="D72" i="14" s="1"/>
  <c r="D71"/>
  <c r="E71"/>
  <c r="F20" i="19"/>
  <c r="F21"/>
  <c r="F22"/>
  <c r="F23"/>
  <c r="F24"/>
  <c r="F25"/>
  <c r="F26"/>
  <c r="F29"/>
  <c r="F31"/>
  <c r="F34"/>
  <c r="F35"/>
  <c r="F37"/>
  <c r="F38"/>
  <c r="F39"/>
  <c r="F41"/>
  <c r="F42"/>
  <c r="G47" i="14"/>
  <c r="G52" s="1"/>
  <c r="G61" s="1"/>
  <c r="G66" s="1"/>
  <c r="G85" s="1"/>
  <c r="H47"/>
  <c r="H52" s="1"/>
  <c r="H61" s="1"/>
  <c r="H66" s="1"/>
  <c r="H85" s="1"/>
  <c r="I47"/>
  <c r="I52" s="1"/>
  <c r="I61" s="1"/>
  <c r="I66" s="1"/>
  <c r="I85" s="1"/>
  <c r="J47"/>
  <c r="J52" s="1"/>
  <c r="J61" s="1"/>
  <c r="J66" s="1"/>
  <c r="J85" s="1"/>
  <c r="C68"/>
  <c r="D68"/>
  <c r="E68"/>
  <c r="D67"/>
  <c r="E67"/>
  <c r="C67"/>
  <c r="G54"/>
  <c r="H54"/>
  <c r="I54"/>
  <c r="J54"/>
  <c r="D18" i="20"/>
  <c r="H87"/>
  <c r="I87"/>
  <c r="J87"/>
  <c r="G87"/>
  <c r="H86"/>
  <c r="I86"/>
  <c r="J86"/>
  <c r="G86"/>
  <c r="D86"/>
  <c r="E86"/>
  <c r="H85"/>
  <c r="I85"/>
  <c r="J85"/>
  <c r="G85"/>
  <c r="H84"/>
  <c r="I84"/>
  <c r="J84"/>
  <c r="G84"/>
  <c r="D84"/>
  <c r="E84"/>
  <c r="D19"/>
  <c r="D48" i="14" s="1"/>
  <c r="D40" i="20"/>
  <c r="D49" i="14" s="1"/>
  <c r="D60"/>
  <c r="E19" i="20"/>
  <c r="E48" i="14" s="1"/>
  <c r="E40" i="20"/>
  <c r="E49" i="14" s="1"/>
  <c r="E60"/>
  <c r="H18" i="20"/>
  <c r="I18"/>
  <c r="J18"/>
  <c r="G19"/>
  <c r="H19"/>
  <c r="I19"/>
  <c r="J19"/>
  <c r="F41"/>
  <c r="F42"/>
  <c r="F43"/>
  <c r="F44"/>
  <c r="F45"/>
  <c r="F46"/>
  <c r="F47"/>
  <c r="F53"/>
  <c r="F54"/>
  <c r="F55"/>
  <c r="F56"/>
  <c r="F57"/>
  <c r="F58"/>
  <c r="F61"/>
  <c r="F56" i="14" s="1"/>
  <c r="F63" i="20"/>
  <c r="F58" i="14" s="1"/>
  <c r="F68" i="20"/>
  <c r="F69"/>
  <c r="F71"/>
  <c r="F62" i="14" s="1"/>
  <c r="F74" i="20"/>
  <c r="F65" i="14" s="1"/>
  <c r="G40" i="20"/>
  <c r="H40"/>
  <c r="I40"/>
  <c r="J40"/>
  <c r="D50" i="14"/>
  <c r="E50"/>
  <c r="F49" i="20"/>
  <c r="F50"/>
  <c r="F51"/>
  <c r="D59" i="14"/>
  <c r="E59"/>
  <c r="F8" i="20"/>
  <c r="F45" i="14" s="1"/>
  <c r="F60" i="20"/>
  <c r="F55" i="14" s="1"/>
  <c r="F62" i="20"/>
  <c r="F57" i="14" s="1"/>
  <c r="F65" i="20"/>
  <c r="F66"/>
  <c r="F72"/>
  <c r="F63" i="14" s="1"/>
  <c r="F73" i="20"/>
  <c r="F64" i="14" s="1"/>
  <c r="J95" i="20"/>
  <c r="I95"/>
  <c r="H95"/>
  <c r="G95"/>
  <c r="E95"/>
  <c r="D95"/>
  <c r="C95"/>
  <c r="F94"/>
  <c r="F93"/>
  <c r="F92"/>
  <c r="F90"/>
  <c r="J83"/>
  <c r="I83"/>
  <c r="H83"/>
  <c r="G83"/>
  <c r="F80"/>
  <c r="F77"/>
  <c r="F68" i="14" s="1"/>
  <c r="F76" i="20"/>
  <c r="F67" i="14" s="1"/>
  <c r="F39" i="20"/>
  <c r="F38"/>
  <c r="F37"/>
  <c r="F36"/>
  <c r="F35"/>
  <c r="F34"/>
  <c r="F33"/>
  <c r="F32"/>
  <c r="F31"/>
  <c r="F30"/>
  <c r="F29"/>
  <c r="F28"/>
  <c r="F27"/>
  <c r="F26"/>
  <c r="F25"/>
  <c r="F24"/>
  <c r="F23"/>
  <c r="F21"/>
  <c r="F20"/>
  <c r="F17"/>
  <c r="F16"/>
  <c r="F15"/>
  <c r="F14"/>
  <c r="F13"/>
  <c r="F12"/>
  <c r="F11"/>
  <c r="F10"/>
  <c r="F11" i="19"/>
  <c r="F12"/>
  <c r="F14"/>
  <c r="F15"/>
  <c r="F16"/>
  <c r="L11" i="10"/>
  <c r="L12"/>
  <c r="L13"/>
  <c r="L15"/>
  <c r="L16"/>
  <c r="L17"/>
  <c r="L19"/>
  <c r="L20"/>
  <c r="L21"/>
  <c r="F13" i="19"/>
  <c r="F10"/>
  <c r="F13" i="3"/>
  <c r="F11"/>
  <c r="F10"/>
  <c r="F9"/>
  <c r="F8"/>
  <c r="F39" i="18"/>
  <c r="F38"/>
  <c r="F37"/>
  <c r="B54" i="14"/>
  <c r="AC8" i="9" l="1"/>
  <c r="AC18"/>
  <c r="F7" i="3"/>
  <c r="G18" i="11" s="1"/>
  <c r="E83" i="14"/>
  <c r="F19" i="11" s="1"/>
  <c r="D83" i="14"/>
  <c r="E18" i="11"/>
  <c r="E19"/>
  <c r="E47" i="14"/>
  <c r="F8" i="11" s="1"/>
  <c r="E18" i="20"/>
  <c r="E59" s="1"/>
  <c r="D88" i="14"/>
  <c r="D104"/>
  <c r="D105" s="1"/>
  <c r="C104"/>
  <c r="C105" s="1"/>
  <c r="C88"/>
  <c r="E88"/>
  <c r="E104"/>
  <c r="E105" s="1"/>
  <c r="F88"/>
  <c r="F104"/>
  <c r="F105" s="1"/>
  <c r="J18" i="10"/>
  <c r="J22" s="1"/>
  <c r="F121" i="14" s="1"/>
  <c r="M56" i="9"/>
  <c r="Z8"/>
  <c r="N25" i="10"/>
  <c r="L25"/>
  <c r="F124" i="14"/>
  <c r="M61" i="10"/>
  <c r="L24"/>
  <c r="L14"/>
  <c r="L23"/>
  <c r="D116" i="14"/>
  <c r="D22" i="10"/>
  <c r="C121" i="14" s="1"/>
  <c r="N10" i="10"/>
  <c r="G78" i="20"/>
  <c r="F40"/>
  <c r="F49" i="14" s="1"/>
  <c r="F67" i="20"/>
  <c r="F60" i="14" s="1"/>
  <c r="F9" i="20"/>
  <c r="F18" s="1"/>
  <c r="F64"/>
  <c r="F59" i="14" s="1"/>
  <c r="I78" i="20"/>
  <c r="D19" i="11"/>
  <c r="D18"/>
  <c r="F27" i="19"/>
  <c r="F71" i="14" s="1"/>
  <c r="F41" i="18"/>
  <c r="C64"/>
  <c r="C79" i="14" s="1"/>
  <c r="J52" i="18"/>
  <c r="E52"/>
  <c r="E78" i="14" s="1"/>
  <c r="D64" i="18"/>
  <c r="D79" i="14" s="1"/>
  <c r="C52" i="18"/>
  <c r="C78" i="14" s="1"/>
  <c r="D52" i="18"/>
  <c r="D78" i="14" s="1"/>
  <c r="H52" i="18"/>
  <c r="F60"/>
  <c r="E64"/>
  <c r="E79" i="14" s="1"/>
  <c r="G54" i="18"/>
  <c r="G64" s="1"/>
  <c r="I54"/>
  <c r="I64" s="1"/>
  <c r="F56"/>
  <c r="F36"/>
  <c r="E18"/>
  <c r="E34" s="1"/>
  <c r="E77" i="14" s="1"/>
  <c r="I34" i="18"/>
  <c r="D43" i="19"/>
  <c r="D73" i="14" s="1"/>
  <c r="F40" i="19"/>
  <c r="F9"/>
  <c r="F36"/>
  <c r="F72" i="14" s="1"/>
  <c r="F19" i="19"/>
  <c r="F70" i="14" s="1"/>
  <c r="C43" i="19"/>
  <c r="C73" i="14" s="1"/>
  <c r="E78" i="20"/>
  <c r="C78"/>
  <c r="F19"/>
  <c r="F48" i="14" s="1"/>
  <c r="L22" i="10"/>
  <c r="F83" i="20"/>
  <c r="F95"/>
  <c r="H78"/>
  <c r="F48"/>
  <c r="F50" i="14" s="1"/>
  <c r="F87" i="20"/>
  <c r="F86"/>
  <c r="H59"/>
  <c r="G18"/>
  <c r="G59" s="1"/>
  <c r="G70" s="1"/>
  <c r="G75" s="1"/>
  <c r="F111" i="14"/>
  <c r="F107"/>
  <c r="F116"/>
  <c r="E116"/>
  <c r="I79" i="20"/>
  <c r="F52"/>
  <c r="F51" i="14" s="1"/>
  <c r="J79" i="20"/>
  <c r="F85"/>
  <c r="G79"/>
  <c r="J78"/>
  <c r="J59"/>
  <c r="I59"/>
  <c r="D78"/>
  <c r="F84"/>
  <c r="D59"/>
  <c r="C47" i="14"/>
  <c r="D8" i="11" s="1"/>
  <c r="C116" i="14"/>
  <c r="C79" i="20"/>
  <c r="C18"/>
  <c r="C59" s="1"/>
  <c r="G18" i="18"/>
  <c r="J54"/>
  <c r="J64" s="1"/>
  <c r="H79" i="20"/>
  <c r="E79"/>
  <c r="D46" i="14"/>
  <c r="D47" s="1"/>
  <c r="E8" i="11" s="1"/>
  <c r="D79" i="20"/>
  <c r="E43" i="19"/>
  <c r="E73" i="14" s="1"/>
  <c r="G43" i="19"/>
  <c r="I43"/>
  <c r="H18" i="18"/>
  <c r="H34" s="1"/>
  <c r="J18"/>
  <c r="J34" s="1"/>
  <c r="C34"/>
  <c r="N24" i="10"/>
  <c r="J43" i="19"/>
  <c r="H43"/>
  <c r="H54" i="18"/>
  <c r="F55"/>
  <c r="I82" i="20" l="1"/>
  <c r="I88" s="1"/>
  <c r="I70"/>
  <c r="I75" s="1"/>
  <c r="D70"/>
  <c r="D75" s="1"/>
  <c r="D17" i="19" s="1"/>
  <c r="J70" i="20"/>
  <c r="J75" s="1"/>
  <c r="J17" i="19" s="1"/>
  <c r="H82" i="20"/>
  <c r="H88" s="1"/>
  <c r="H70"/>
  <c r="H75" s="1"/>
  <c r="H17" i="19" s="1"/>
  <c r="F83" i="14"/>
  <c r="G19" i="11" s="1"/>
  <c r="C70" i="20"/>
  <c r="C75" s="1"/>
  <c r="C17" i="19" s="1"/>
  <c r="E70" i="20"/>
  <c r="E75" s="1"/>
  <c r="E17" i="19" s="1"/>
  <c r="N18" i="10"/>
  <c r="L18"/>
  <c r="F46" i="14"/>
  <c r="F47" s="1"/>
  <c r="G8" i="11" s="1"/>
  <c r="E52" i="14"/>
  <c r="E61" s="1"/>
  <c r="E66" s="1"/>
  <c r="E85" s="1"/>
  <c r="N22" i="10"/>
  <c r="I17" i="19"/>
  <c r="F78" i="20"/>
  <c r="D81" i="14"/>
  <c r="E81"/>
  <c r="D65" i="18"/>
  <c r="D68" s="1"/>
  <c r="I65"/>
  <c r="I68" s="1"/>
  <c r="E65"/>
  <c r="E68" s="1"/>
  <c r="G17" i="19"/>
  <c r="G82" i="20"/>
  <c r="G88" s="1"/>
  <c r="E82"/>
  <c r="E88" s="1"/>
  <c r="E53" i="14" s="1"/>
  <c r="J82" i="20"/>
  <c r="J88" s="1"/>
  <c r="C52" i="14"/>
  <c r="C61" s="1"/>
  <c r="C66" s="1"/>
  <c r="F79" i="20"/>
  <c r="F59"/>
  <c r="F70" s="1"/>
  <c r="F75" s="1"/>
  <c r="F17" i="19" s="1"/>
  <c r="D82" i="20"/>
  <c r="D88" s="1"/>
  <c r="D53" i="14" s="1"/>
  <c r="C82" i="20"/>
  <c r="C88" s="1"/>
  <c r="C53" i="14" s="1"/>
  <c r="D14" i="11" s="1"/>
  <c r="D52" i="14"/>
  <c r="D61" s="1"/>
  <c r="D66" s="1"/>
  <c r="J65" i="18"/>
  <c r="J68" s="1"/>
  <c r="C65"/>
  <c r="C68" s="1"/>
  <c r="C77" i="14"/>
  <c r="C81" s="1"/>
  <c r="F43" i="19"/>
  <c r="F73" i="14" s="1"/>
  <c r="F18" i="18"/>
  <c r="G34"/>
  <c r="H64"/>
  <c r="F54"/>
  <c r="F52" i="14" l="1"/>
  <c r="F61" s="1"/>
  <c r="F66" s="1"/>
  <c r="F87" s="1"/>
  <c r="F12" i="11"/>
  <c r="E87" i="14"/>
  <c r="F11" i="11"/>
  <c r="E86" i="14"/>
  <c r="F10" i="11"/>
  <c r="E14"/>
  <c r="E9"/>
  <c r="D87" i="14"/>
  <c r="D86"/>
  <c r="E12" i="11"/>
  <c r="E11"/>
  <c r="D85" i="14"/>
  <c r="E10" i="11"/>
  <c r="E54" i="14"/>
  <c r="F14" i="11"/>
  <c r="F9"/>
  <c r="C86" i="14"/>
  <c r="D11" i="11"/>
  <c r="C87" i="14"/>
  <c r="D10" i="11"/>
  <c r="F82" i="20"/>
  <c r="F88" s="1"/>
  <c r="F53" i="14" s="1"/>
  <c r="C85"/>
  <c r="D12" i="11"/>
  <c r="D54" i="14"/>
  <c r="C54"/>
  <c r="D9" i="11"/>
  <c r="F34" i="18"/>
  <c r="F77" i="14" s="1"/>
  <c r="H65" i="18"/>
  <c r="H68" s="1"/>
  <c r="F64"/>
  <c r="F86" i="14" l="1"/>
  <c r="G10" i="11"/>
  <c r="G11"/>
  <c r="G12"/>
  <c r="F85" i="14"/>
  <c r="F54"/>
  <c r="G9" i="11"/>
  <c r="G14"/>
  <c r="F79" i="14"/>
  <c r="G52" i="18"/>
  <c r="G65" s="1"/>
  <c r="G68" s="1"/>
  <c r="F52" l="1"/>
  <c r="F65" l="1"/>
  <c r="F68" s="1"/>
  <c r="F78" i="14"/>
  <c r="F81" s="1"/>
  <c r="N19" i="10"/>
  <c r="D23"/>
  <c r="C122" i="14" s="1"/>
  <c r="N23" i="10" l="1"/>
</calcChain>
</file>

<file path=xl/sharedStrings.xml><?xml version="1.0" encoding="utf-8"?>
<sst xmlns="http://schemas.openxmlformats.org/spreadsheetml/2006/main" count="1386" uniqueCount="656">
  <si>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</si>
  <si>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</si>
  <si>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</si>
  <si>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</si>
  <si>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</si>
  <si>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</si>
  <si>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</si>
  <si>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</si>
  <si>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</si>
  <si>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</si>
  <si>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</si>
  <si>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</si>
  <si>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</si>
  <si>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</si>
  <si>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</si>
  <si>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</si>
  <si>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</si>
  <si>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</si>
  <si>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</si>
  <si>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Додаток 1</t>
  </si>
  <si>
    <t>Територія</t>
  </si>
  <si>
    <t>Форма власності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</si>
  <si>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</si>
  <si>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</si>
  <si>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</si>
  <si>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</si>
  <si>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</si>
  <si>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</si>
  <si>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</si>
  <si>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</si>
  <si>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</si>
  <si>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</si>
  <si>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</si>
  <si>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</si>
  <si>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</si>
  <si>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</si>
  <si>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</si>
  <si>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</si>
  <si>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</si>
  <si>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</si>
  <si>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</si>
  <si>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</si>
  <si>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</si>
  <si>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</si>
  <si>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</si>
  <si>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</si>
  <si>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</si>
  <si>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</si>
  <si>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</si>
  <si>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</si>
  <si>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</si>
  <si>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</si>
  <si>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</si>
  <si>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</si>
  <si>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</si>
  <si>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</si>
  <si>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</si>
  <si>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</si>
  <si>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</si>
  <si>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</si>
  <si>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</si>
  <si>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</si>
  <si>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</si>
  <si>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 xml:space="preserve">Вид кредитного продукту та цільове призначення </t>
  </si>
  <si>
    <t xml:space="preserve">ІV </t>
  </si>
  <si>
    <t xml:space="preserve">ІІІ </t>
  </si>
  <si>
    <t xml:space="preserve">І </t>
  </si>
  <si>
    <t xml:space="preserve">ІІ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</si>
  <si>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</si>
  <si>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</si>
  <si>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</si>
  <si>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</si>
  <si>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рік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</si>
  <si>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</si>
  <si>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</si>
  <si>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</si>
  <si>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</si>
  <si>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</si>
  <si>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інші платежі (розшифрувати)</t>
  </si>
  <si>
    <t>у тому числі за кварталами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</si>
  <si>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</si>
  <si>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</si>
  <si>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</si>
  <si>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>Примітки</t>
  </si>
  <si>
    <t xml:space="preserve">         (ініціали, прізвище)    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</si>
  <si>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</si>
  <si>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</si>
  <si>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</si>
  <si>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</si>
  <si>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</si>
  <si>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інші адміністративні витрати (розшифрувати)</t>
  </si>
  <si>
    <t>Фінансові витрати (розшифрувати)</t>
  </si>
  <si>
    <t>Інші фонди (розшифрувати)</t>
  </si>
  <si>
    <t>Інші цілі (розшифрувати)</t>
  </si>
  <si>
    <t>Усього витрат</t>
  </si>
  <si>
    <t>Інформація</t>
  </si>
  <si>
    <t>інші витрати (розшифрувати)</t>
  </si>
  <si>
    <t>інші витрати на збут (розшифрувати)</t>
  </si>
  <si>
    <t>Найменування  банку</t>
  </si>
  <si>
    <t>Інші джерела (розшифрувати)</t>
  </si>
  <si>
    <t>(ініціали, прізвище)</t>
  </si>
  <si>
    <t xml:space="preserve">ЗАТВЕРДЖЕНО  </t>
  </si>
  <si>
    <t>за КОАТУУ</t>
  </si>
  <si>
    <t>за КОПФГ</t>
  </si>
  <si>
    <t xml:space="preserve">за ЄДРПОУ </t>
  </si>
  <si>
    <t>(найменування підприємства)</t>
  </si>
  <si>
    <t>Рік</t>
  </si>
  <si>
    <t>Витрати на збут</t>
  </si>
  <si>
    <t>Адміністративні витрати</t>
  </si>
  <si>
    <t>EBITDA</t>
  </si>
  <si>
    <t>Власний капітал</t>
  </si>
  <si>
    <t>Розподіл чистого прибутку</t>
  </si>
  <si>
    <t>ІІІ. Рух грошових коштів</t>
  </si>
  <si>
    <t>IІ. Розрахунки з бюджетом</t>
  </si>
  <si>
    <t>І. Рух коштів у результаті операційної діяльності</t>
  </si>
  <si>
    <t>II. Рух коштів у результаті інвестиційної діяльності</t>
  </si>
  <si>
    <t>Чистий рух коштів від інвестиційної діяльності </t>
  </si>
  <si>
    <t>III. Рух коштів у результаті фінансової діяльності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</si>
  <si>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</si>
  <si>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</si>
  <si>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</si>
  <si>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</si>
  <si>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</si>
  <si>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</si>
  <si>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</si>
  <si>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</si>
  <si>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</si>
  <si>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</si>
  <si>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</si>
  <si>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</si>
  <si>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 xml:space="preserve">І  </t>
  </si>
  <si>
    <t xml:space="preserve">ІІ  </t>
  </si>
  <si>
    <t xml:space="preserve">ІІІ  </t>
  </si>
  <si>
    <t>Стандарти звітності П(с)БОУ</t>
  </si>
  <si>
    <t>Стандарти звітності МСФЗ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</si>
  <si>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</si>
  <si>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</si>
  <si>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</si>
  <si>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</si>
  <si>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</si>
  <si>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Дата початку оренди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</si>
  <si>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</si>
  <si>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</si>
  <si>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</si>
  <si>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</si>
  <si>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>Капітальні інвестиції</t>
  </si>
  <si>
    <t>IV. Капітальні інвестиції</t>
  </si>
  <si>
    <t xml:space="preserve">IV. Капітальні інвестиції </t>
  </si>
  <si>
    <t>VI. Звіт про фінансовий стан</t>
  </si>
  <si>
    <t>V. Коефіцієнтний аналіз</t>
  </si>
  <si>
    <t>курсові різниці</t>
  </si>
  <si>
    <t>4010</t>
  </si>
  <si>
    <t>x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</si>
  <si>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</si>
  <si>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</si>
  <si>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</si>
  <si>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</si>
  <si>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Пояснення та обґрунтування до запланованого рівня доходів/витрат</t>
  </si>
  <si>
    <t>Елементи операційних витрат</t>
  </si>
  <si>
    <t>Найменування об’єкта</t>
  </si>
  <si>
    <t>_________________________</t>
  </si>
  <si>
    <t>____________________________________________</t>
  </si>
  <si>
    <t>Коди</t>
  </si>
  <si>
    <t>інші операційні витрати (розшифрувати)</t>
  </si>
  <si>
    <t>Неконтрольована частка</t>
  </si>
  <si>
    <t>директор</t>
  </si>
  <si>
    <t>працівники</t>
  </si>
  <si>
    <t>Найменування показника</t>
  </si>
  <si>
    <t>Інформація згідно із стратегічним планом розвитку</t>
  </si>
  <si>
    <t>Усього зобов'язання і забезпечення</t>
  </si>
  <si>
    <t>Усього активи</t>
  </si>
  <si>
    <t>Доходи і витрати (деталізація)</t>
  </si>
  <si>
    <t>I. Формування фінансових результатів</t>
  </si>
  <si>
    <t>Ковенанти/обмежувальні коефіцієнти</t>
  </si>
  <si>
    <t>адміністративно-управлінський персонал</t>
  </si>
  <si>
    <t>власні кошти</t>
  </si>
  <si>
    <t>кредитні кошти</t>
  </si>
  <si>
    <t>інші джерела (зазначити джерело)</t>
  </si>
  <si>
    <t xml:space="preserve">Найменування об’єктів </t>
  </si>
  <si>
    <t>Власні кошти (розшифрувати)</t>
  </si>
  <si>
    <t>Валовий прибуток/збиток</t>
  </si>
  <si>
    <t>Питома вага в загальному обсязі реалізації, %</t>
  </si>
  <si>
    <t>кількість продукції/             наданих послуг, одиниця виміру</t>
  </si>
  <si>
    <t>Дата видачі/погашення (графік)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</si>
  <si>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</si>
  <si>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</si>
  <si>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</si>
  <si>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 xml:space="preserve">у тому числі </t>
  </si>
  <si>
    <t>Рік початку                і закінчення будівництва</t>
  </si>
  <si>
    <t xml:space="preserve">               (підпис)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</si>
  <si>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</si>
  <si>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</si>
  <si>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</si>
  <si>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</si>
  <si>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</si>
  <si>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</si>
  <si>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 xml:space="preserve">      Загальна інформація про підприємство (резюме)</t>
  </si>
  <si>
    <t>Мета використання</t>
  </si>
  <si>
    <t>освоєння капітальних вкладень</t>
  </si>
  <si>
    <t>фінансування капітальних інвестицій (оплата грошовими коштами), усього</t>
  </si>
  <si>
    <t>План з повернення коштів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</si>
  <si>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</si>
  <si>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План із залучення коштів</t>
  </si>
  <si>
    <t>(    )</t>
  </si>
  <si>
    <t>Інші операційні доходи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</si>
  <si>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</si>
  <si>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</si>
  <si>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</si>
  <si>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</si>
  <si>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Інші доходи, усього, у тому числі:</t>
  </si>
  <si>
    <t>Інші доходи</t>
  </si>
  <si>
    <t>Інші витрати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</si>
  <si>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</si>
  <si>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</si>
  <si>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</si>
  <si>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</si>
  <si>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Залишок коштів на початок періоду</t>
  </si>
  <si>
    <t>Чистий рух коштів від операційної діяльності</t>
  </si>
  <si>
    <t>Чистий рух коштів від фінансової діяльності</t>
  </si>
  <si>
    <t>Залишок коштів на кінець періоду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</si>
  <si>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</si>
  <si>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</si>
  <si>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</si>
  <si>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</si>
  <si>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Необоротні активи, усього, у тому числі:</t>
  </si>
  <si>
    <t>первісна вартість</t>
  </si>
  <si>
    <t>знос</t>
  </si>
  <si>
    <t>Оборотні активи, усього, у тому числі:</t>
  </si>
  <si>
    <t>VІI. Кредитна політика</t>
  </si>
  <si>
    <t>7000</t>
  </si>
  <si>
    <t>7001</t>
  </si>
  <si>
    <t>7002</t>
  </si>
  <si>
    <t>7003</t>
  </si>
  <si>
    <t>7010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</si>
  <si>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</si>
  <si>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</si>
  <si>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</si>
  <si>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</si>
  <si>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</si>
  <si>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</si>
  <si>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</si>
  <si>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</si>
  <si>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</si>
  <si>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</si>
  <si>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</si>
  <si>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</si>
  <si>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</si>
  <si>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</si>
  <si>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</si>
  <si>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</si>
  <si>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нетипові операційні витрати  (розшифрувати)</t>
  </si>
  <si>
    <t>Інші витрати, усього, у тому числі:</t>
  </si>
  <si>
    <t>Фінансовий результат від операційної діяльності, рядок 1100</t>
  </si>
  <si>
    <t>Нараховані до сплати відрахування частини чистого прибутку,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</si>
  <si>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</si>
  <si>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 xml:space="preserve">Надходження грошових коштів від операційної діяльності </t>
  </si>
  <si>
    <t>Повернення податків і зборів, у тому числі:</t>
  </si>
  <si>
    <t>податку на додану вартість</t>
  </si>
  <si>
    <t>Надходження авансів від покупців і замовників</t>
  </si>
  <si>
    <t>Видатки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</si>
  <si>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</si>
  <si>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</si>
  <si>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</si>
  <si>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прибуток підприємств</t>
  </si>
  <si>
    <t>податок на додану вартість</t>
  </si>
  <si>
    <t>Повернення коштів до бюджету</t>
  </si>
  <si>
    <t xml:space="preserve">Надходження грошових коштів від інвестиційної діяльності </t>
  </si>
  <si>
    <t>Виручка від реалізації фінансових інвестицій</t>
  </si>
  <si>
    <t xml:space="preserve">Виручка від реалізації необоротних активів </t>
  </si>
  <si>
    <t xml:space="preserve">Видатки грошових коштів від інвестиційної діяльності </t>
  </si>
  <si>
    <t xml:space="preserve">Надходження грошових коштів від фінансової діяльності </t>
  </si>
  <si>
    <t>Надходження від власного капіталу</t>
  </si>
  <si>
    <t xml:space="preserve">Видатки грошових коштів від фінансової діяльності </t>
  </si>
  <si>
    <t>Витрачання на викуп власних акцій</t>
  </si>
  <si>
    <t>капітальний ремонт</t>
  </si>
  <si>
    <t>Зменшення</t>
  </si>
  <si>
    <t xml:space="preserve">      1. Дані про підприємство, персонал та витрати на оплату праці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</si>
  <si>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</si>
  <si>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</si>
  <si>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</si>
  <si>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</si>
  <si>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</si>
  <si>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 xml:space="preserve"> У разі збільшення витрат на оплату праці в плановому році порівняно з установленим рівнем поточного року та фактом попереднього року надаються відповідні обґрунтування. </t>
  </si>
  <si>
    <t>Документ, яким затверджений титул будови,
із зазначенням органу, який його погодив</t>
  </si>
  <si>
    <t>ІІІ. Рух грошових коштів (за прямим методом)</t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</si>
  <si>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</si>
  <si>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</si>
  <si>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</si>
  <si>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</si>
  <si>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</si>
  <si>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</si>
  <si>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</si>
  <si>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</si>
  <si>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інші (штрафи, пені, неустойки) (розшифрувати)</t>
  </si>
  <si>
    <t>земельний податок</t>
  </si>
  <si>
    <t>орендна плата</t>
  </si>
  <si>
    <t>Чистий фінансовий результат</t>
  </si>
  <si>
    <t>Чистий фінансовий результат, у тому числі:</t>
  </si>
  <si>
    <t>М. П. (посада, П.І.Б., дата, підпис)</t>
  </si>
  <si>
    <t xml:space="preserve">Прибуток </t>
  </si>
  <si>
    <t>Збиток</t>
  </si>
  <si>
    <t>рентна плата за користування надрами</t>
  </si>
  <si>
    <t>основні засоби</t>
  </si>
  <si>
    <t>гроші та їх еквіваленти</t>
  </si>
  <si>
    <t>У тому числі державні гранти і субсидії</t>
  </si>
  <si>
    <t>У тому числі фінансові запозичення</t>
  </si>
  <si>
    <t>довгострокові зобов'язання</t>
  </si>
  <si>
    <t>короткострокові зобов'язання</t>
  </si>
  <si>
    <t>інші фінансові зобов'язання</t>
  </si>
  <si>
    <t>Середньомісячні витрати на оплату праці одного працівника (грн), усього, у тому числі:</t>
  </si>
  <si>
    <t>Витрати на сировину та основні матеріали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</si>
  <si>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</si>
  <si>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</si>
  <si>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</si>
  <si>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</si>
  <si>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Виручка від реалізації продукції (товарів, робіт, послуг)</t>
  </si>
  <si>
    <t>Цільове фінансування  (розшифрувати)</t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</si>
  <si>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</si>
  <si>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</si>
  <si>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</si>
  <si>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 у тому числі:</t>
  </si>
  <si>
    <t>Витрати на оплату праці, тис. грн, у тому числі: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</si>
  <si>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</si>
  <si>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</si>
  <si>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тис. грн (без ПДВ)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</si>
  <si>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</si>
  <si>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</si>
  <si>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</si>
  <si>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</si>
  <si>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{Додаток 1 в редакції Наказу Міністерства економічного розвитку і торгівлі № 1394 від 03.11.2015}</t>
  </si>
  <si>
    <t xml:space="preserve">Місце знаходження  </t>
  </si>
  <si>
    <t>РОЗГЛЯНУТО</t>
  </si>
  <si>
    <t>ПОГОДЖЕНО:</t>
  </si>
  <si>
    <t xml:space="preserve">    </t>
  </si>
  <si>
    <t>(тис. грн.)</t>
  </si>
  <si>
    <t>Первісна балансова вартість введених потужностей на початок планового року (зазначити рік)</t>
  </si>
  <si>
    <t>Незавершене будівництво на початок планового року (зазначити рік)</t>
  </si>
  <si>
    <t>тис. грн.</t>
  </si>
  <si>
    <t xml:space="preserve">у тому числі за кварталами </t>
  </si>
  <si>
    <t>(тис.грн.)</t>
  </si>
  <si>
    <t>Поповнення статутного капіталу підприємства</t>
  </si>
  <si>
    <t>поповнення обігових коштів підприємства (розшифрувати)</t>
  </si>
  <si>
    <t xml:space="preserve">Направлення коштів на: </t>
  </si>
  <si>
    <t>придбання на оновлення необоротних активів (розшифрувати)</t>
  </si>
  <si>
    <t xml:space="preserve">Усього виплат 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</si>
  <si>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</si>
  <si>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</si>
  <si>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пасиви</t>
  </si>
  <si>
    <t>Контроль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</si>
  <si>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</si>
  <si>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</si>
  <si>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</si>
  <si>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</si>
  <si>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</si>
  <si>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7. Джерела капітальних інвестицій</t>
  </si>
  <si>
    <t>8. Капітальне будівництво (рядок 4010 таблиці 4)</t>
  </si>
  <si>
    <t>Таблиця 6</t>
  </si>
  <si>
    <t>Продовження Таблиці 6</t>
  </si>
  <si>
    <t>Таблиця 7</t>
  </si>
  <si>
    <t>Таблиця 5</t>
  </si>
  <si>
    <t>Таблиця 4</t>
  </si>
  <si>
    <t>Таблиця 3</t>
  </si>
  <si>
    <t>Таблиця 2</t>
  </si>
  <si>
    <t>Таблиця 1</t>
  </si>
  <si>
    <r>
      <t xml:space="preserve">Суб"єкт управління  </t>
    </r>
    <r>
      <rPr>
        <b/>
        <i/>
        <sz val="16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</si>
  <si>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rFont val="Times New Roman"/>
        <family val="1"/>
        <charset val="204"/>
      </rPr>
      <t>, у тому числі:</t>
    </r>
  </si>
  <si>
    <t>Усього нараховано виплат</t>
  </si>
  <si>
    <t>Матеріальні витрати</t>
  </si>
  <si>
    <t xml:space="preserve">(ініціали, прізвище)    </t>
  </si>
  <si>
    <t>(тис.грн)</t>
  </si>
  <si>
    <t>(тис. грн)</t>
  </si>
  <si>
    <t xml:space="preserve">Нраховані до сплати податки та збори до Державного бюджету України (податкові платежі) 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</si>
  <si>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</si>
  <si>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</si>
  <si>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>у тому числі за основними видами діяльності  (розшифрувати)</t>
  </si>
  <si>
    <t xml:space="preserve"> (посада)</t>
  </si>
  <si>
    <t>Нараховані до сплати податки, збори та інші обов'язкові платежі</t>
  </si>
  <si>
    <t>Нараховані до сплати податки та збори до Державного бюджету України (податкові платежі), усього, у тому числі:</t>
  </si>
  <si>
    <t>військовий збір</t>
  </si>
  <si>
    <t>Нараховані до сплати податки та збори до місцевих бюджетів (податкові платежі), усього, у тому числі:</t>
  </si>
  <si>
    <t>Нараховані до сплати інші податки, збори та платежі, усього, у тому числі:</t>
  </si>
  <si>
    <t>комунальними підприємствами, що є власністю Вінницької міської об"єднаної територіальної громади до бюджету Вінницької міської ОТГ</t>
  </si>
  <si>
    <t>відрахування частини чистого прибутку комунальними підприємствами, що є власністю Вінницької міської об"єднаної територіальної громади до бюджету Вінницької міської ОТГ</t>
  </si>
  <si>
    <r>
      <t>Інші надходження (розшифрувати)</t>
    </r>
    <r>
      <rPr>
        <i/>
        <sz val="16"/>
        <rFont val="Times New Roman"/>
        <family val="1"/>
        <charset val="204"/>
      </rPr>
      <t xml:space="preserve"> </t>
    </r>
  </si>
  <si>
    <t xml:space="preserve">акцизний податок </t>
  </si>
  <si>
    <t xml:space="preserve">єдиний внесок на загальнообов'язкове державне соціальне страхування    </t>
  </si>
  <si>
    <t>Надходження від отримання субсидій, дотацій</t>
  </si>
  <si>
    <t>Надходження від повернення авансів</t>
  </si>
  <si>
    <t>Надходження від відсотків за залишками коштів на поточних рахунках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</si>
  <si>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</si>
  <si>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</si>
  <si>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Витрачання на придбання необоротних активів, у тому числі:</t>
  </si>
  <si>
    <r>
      <t>придбання (створення)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</si>
  <si>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</si>
  <si>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</si>
  <si>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</si>
  <si>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</si>
  <si>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</si>
  <si>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погашення позик</t>
  </si>
  <si>
    <t>Витрачання на сплату дивідендів</t>
  </si>
  <si>
    <t>Витрачання на сплату відсотків за користування позиковим капіталом</t>
  </si>
  <si>
    <t>Залишок коштів на початок року</t>
  </si>
  <si>
    <t>Залишок коштів на кінець року</t>
  </si>
  <si>
    <t>(тис. грн) без ПДВ</t>
  </si>
  <si>
    <t>Витрати на паливо (опалення)</t>
  </si>
  <si>
    <t>1048/1</t>
  </si>
  <si>
    <t xml:space="preserve">Плановий рік </t>
  </si>
  <si>
    <r>
      <t>у тому числі:</t>
    </r>
    <r>
      <rPr>
        <i/>
        <sz val="16"/>
        <rFont val="Times New Roman"/>
        <family val="1"/>
        <charset val="204"/>
      </rPr>
      <t xml:space="preserve"> </t>
    </r>
  </si>
  <si>
    <t xml:space="preserve">Найменування видів діяльності </t>
  </si>
  <si>
    <t>VІІ. Розподіл коштів, отриманих з  бюджету на поповнення Статутного капіталу</t>
  </si>
  <si>
    <t>Надходження коштів з  бюджету</t>
  </si>
  <si>
    <t>Рентабельність власного капіталу
(чистий фінансовий результат, рядок 1200 / власний капітал, рядок 6030) х 100, %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</si>
  <si>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</si>
  <si>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</si>
  <si>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</si>
  <si>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</si>
  <si>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тис. грн</t>
  </si>
  <si>
    <t>Інші адміністративні витрати, усього, у тому числі:</t>
  </si>
  <si>
    <t xml:space="preserve">                   (підпис)</t>
  </si>
  <si>
    <t>Собівартість реалізованої продукції (товарів, робіт, послуг)
Інші витрати, всього, у тому числі:</t>
  </si>
  <si>
    <t>Інші операційні витрати,  усього, у тому числі:</t>
  </si>
  <si>
    <t>Надходження грошових коштів від операційної діяльності</t>
  </si>
  <si>
    <t>Інші витрати на збут, усього, у тому числі:</t>
  </si>
  <si>
    <t>Інші надходження, усього, у тому числі:</t>
  </si>
  <si>
    <t>придбання (створення) основних засобів,  усього, у тому числі:</t>
  </si>
  <si>
    <t>придбання (створення) нематеріальних активів, усього, у тому числі:</t>
  </si>
  <si>
    <t xml:space="preserve">модернізація, модифікація (добудова, дообладнання, реконструкція) основних засобів, усього, у тому числі: </t>
  </si>
  <si>
    <t xml:space="preserve">капітальний ремонт, усього, у тому числі: </t>
  </si>
  <si>
    <t>до рішення виконавчого комітету міської ради</t>
  </si>
  <si>
    <t xml:space="preserve">від ____________________№________ </t>
  </si>
  <si>
    <t xml:space="preserve">Факт
 минулого  2018 року </t>
  </si>
  <si>
    <t xml:space="preserve">Фінансовий план 
поточного 2019 року </t>
  </si>
  <si>
    <t xml:space="preserve">Очікуваний показник до кінця поточного 2019 року </t>
  </si>
  <si>
    <t xml:space="preserve">Плановий  
2020 рік </t>
  </si>
  <si>
    <t>2023 рік</t>
  </si>
  <si>
    <t>2022 рік</t>
  </si>
  <si>
    <t>2021 рік</t>
  </si>
  <si>
    <t xml:space="preserve">Факт минулого 2018 року </t>
  </si>
  <si>
    <t xml:space="preserve">Фінансовий план поточного 2019 року </t>
  </si>
  <si>
    <t xml:space="preserve">Плановий 2020 рік (усього) </t>
  </si>
  <si>
    <t>Факт минулого 2018 року</t>
  </si>
  <si>
    <t xml:space="preserve">План поточного 2019 року </t>
  </si>
  <si>
    <t>Плановий 2020 рік (усього)</t>
  </si>
  <si>
    <t xml:space="preserve">Очікуваний показник до кінця поточного 2020 року </t>
  </si>
  <si>
    <t xml:space="preserve">Фінансовий план
поточного 2019 року </t>
  </si>
  <si>
    <t xml:space="preserve">Очікуваний показник  
до кінця поточного 
2019 року </t>
  </si>
  <si>
    <t xml:space="preserve">Плановий 2020 рік </t>
  </si>
  <si>
    <t>Плановий 2020 рік до очікуваного на поточний 2019 рік, %</t>
  </si>
  <si>
    <t>Плановий 2020 рік до факту минулого 2018 року, %</t>
  </si>
  <si>
    <t xml:space="preserve">за минулий 2018 рік </t>
  </si>
  <si>
    <t xml:space="preserve">за плановий 2020 рік </t>
  </si>
  <si>
    <t>Фактичний показник за минулий 2018 рік</t>
  </si>
  <si>
    <t>Плановий показник 
поточного 2019 року</t>
  </si>
  <si>
    <t>Фактичний показник станом на 01.10.2019 року</t>
  </si>
  <si>
    <t>Плановий 2020  рік</t>
  </si>
  <si>
    <t>Заборгованість за кредитами станом на 01.01.2020 рік</t>
  </si>
  <si>
    <t>Заборгованість за кредитами на кінець 2020 року</t>
  </si>
  <si>
    <t xml:space="preserve">факт
минулого 2018 року </t>
  </si>
  <si>
    <t xml:space="preserve">фінансовий план
поточного 2019 року </t>
  </si>
  <si>
    <t>Плановий 2020 рік до плану поточного 
2019 року, %</t>
  </si>
  <si>
    <t>Плановий 2020 рік до факту минулого 
2018 року, %</t>
  </si>
  <si>
    <t xml:space="preserve">плановий 2020 рік </t>
  </si>
  <si>
    <t>плановий 2020 рік</t>
  </si>
  <si>
    <t>86.21</t>
  </si>
  <si>
    <t>Комунальне підприємство "Міський лікувально-діагностичний центр"</t>
  </si>
  <si>
    <t>Комунальне підприємство</t>
  </si>
  <si>
    <t>м. Вінниця</t>
  </si>
  <si>
    <t>Департамент охорони здоров'я Вінницької міської ради</t>
  </si>
  <si>
    <t>Охорона здоров'я</t>
  </si>
  <si>
    <t>Загальна медична практика</t>
  </si>
  <si>
    <t>вул. Київська буд.68, м. Вінниця</t>
  </si>
  <si>
    <t>60-52-25</t>
  </si>
  <si>
    <t>Фостаковський Дмитро Стефанович</t>
  </si>
  <si>
    <t>КП "Міський лікувально-діагностичний центр"</t>
  </si>
  <si>
    <t xml:space="preserve">надання медичних послуг </t>
  </si>
  <si>
    <t>надання медичних послуг застрахованим особам СК "Місто" та інших страхових компаній</t>
  </si>
  <si>
    <t>ТОВ "Фінансова компанія "Муніципальні платіжні системи"</t>
  </si>
  <si>
    <t>договір фінансового лізингу на транспортний засіб</t>
  </si>
  <si>
    <t>530 тис. грн.</t>
  </si>
  <si>
    <t>комісія 59 тис. грн.</t>
  </si>
  <si>
    <t>з 27.09.2018 до 26.09.2021, щомісяця</t>
  </si>
  <si>
    <t>Автомобіль легковий-спеціалізований   меддопомога-В марки Mercedes-Benz модель Shrinter 515 CDI</t>
  </si>
  <si>
    <t>ГАЗ   31105</t>
  </si>
  <si>
    <t>адміністративно-господарські потреби</t>
  </si>
  <si>
    <t>01.08.2017</t>
  </si>
  <si>
    <t>NISSAN TEANA</t>
  </si>
  <si>
    <t>01.03.2019</t>
  </si>
  <si>
    <t>витрати на страхування медичних працівників</t>
  </si>
  <si>
    <t>витрати на водопостачання та водовідведення</t>
  </si>
  <si>
    <t>витрати на підвищення кваліфікації персоналу</t>
  </si>
  <si>
    <t>витрати на вимірювання зони зовнішнього опромінювання медичних працівників</t>
  </si>
  <si>
    <t>витрати на оренду</t>
  </si>
  <si>
    <t xml:space="preserve">витрати на охорону </t>
  </si>
  <si>
    <t>витрати на земельний податок</t>
  </si>
  <si>
    <t>витрати на дератизацію та дезинсекцію</t>
  </si>
  <si>
    <t>витрати на послуги з оцінки майна</t>
  </si>
  <si>
    <t>витрати на послуги зв'язку, інтернет резервований</t>
  </si>
  <si>
    <t>витрати на програмне забезпечення</t>
  </si>
  <si>
    <t>витрати по впровадженню системи відеоспостереження та контролю</t>
  </si>
  <si>
    <t>витрати на підключення до МІС "Доктор Елекс"</t>
  </si>
  <si>
    <t>витрати на страхування майна</t>
  </si>
  <si>
    <t>витрати на охорону праці, техніку безпеки</t>
  </si>
  <si>
    <t>витрати на послугу по знесенню дерев</t>
  </si>
  <si>
    <t>витрати на оплату за розрахунково-касове обслуговування</t>
  </si>
  <si>
    <t>витрати на вивіз сміття</t>
  </si>
  <si>
    <t>витрати на охорону приміщення</t>
  </si>
  <si>
    <t>витрати на обслуговування "Чисте місто"</t>
  </si>
  <si>
    <t>витрати на інкасацію Ощадбанк</t>
  </si>
  <si>
    <t>витрати на списання матеріалів</t>
  </si>
  <si>
    <t>витрати на пожежне спостереження</t>
  </si>
  <si>
    <t>витрати на періодику</t>
  </si>
  <si>
    <t>витрати на опломбування касових апаратів</t>
  </si>
  <si>
    <t>супровід комп. програми та бази мед. кадри України та "Медична статистика"</t>
  </si>
  <si>
    <t>витрати на послуги виготовлення ключів електронно-цифрового підпису</t>
  </si>
  <si>
    <t>витрати на послуги з проведення вимірювань у сфері поширеного державного метрологічного нагляду</t>
  </si>
  <si>
    <t>витрати на роботи з ресертифікації систем управління якістю</t>
  </si>
  <si>
    <t>витрати на публікацію інформаційних матеріалів</t>
  </si>
  <si>
    <t>витрати на конверти, марки</t>
  </si>
  <si>
    <t>витрати на розробку системи взаємної відповідальності між КП "МЛДЦ" та пацієнтами</t>
  </si>
  <si>
    <t>витрати на послуги по обробці даних для сайту підприємства</t>
  </si>
  <si>
    <t>коригування ПДВ і податку на прибуток</t>
  </si>
  <si>
    <t>витрати матеріалів на спільну діяльність</t>
  </si>
  <si>
    <t>преміальні до свят</t>
  </si>
  <si>
    <t>лікарняні 5 днів</t>
  </si>
  <si>
    <t xml:space="preserve">нарахування на преміальні та лікарняні </t>
  </si>
  <si>
    <t>витрати на новорічні подарунки працівникам</t>
  </si>
  <si>
    <t>витрати на проживання та переклад делегації ДОЗ</t>
  </si>
  <si>
    <t>витрати по ремонту орендованого автомобіля</t>
  </si>
  <si>
    <t>витрати на запчастини для орендованого автомобіля</t>
  </si>
  <si>
    <t>списання дебіторської заборгованості</t>
  </si>
  <si>
    <t>витрати на паливно-мастильні матеріали для орендованого автомобіля</t>
  </si>
  <si>
    <t>витрати на паливно-мастильні матеріали для автомобіля легковий-спеціалізований меддопомога-В марки Mercedes-Benz</t>
  </si>
  <si>
    <t>безоплатна передача автомобіля КНП "ВМКЛ №3"</t>
  </si>
  <si>
    <t>компенсація витрат від спільної діяльності</t>
  </si>
  <si>
    <t>дохід від реалізації шприців, б/у дзеркал</t>
  </si>
  <si>
    <t>дохід від безоплатно отриманих оборотних активів</t>
  </si>
  <si>
    <t>доходи від оренди майна</t>
  </si>
  <si>
    <t>Дохід від участі в капіталі (50% прибутку отриманого від спільної діяльності)</t>
  </si>
  <si>
    <t>Втрати від участі в капіталі (від участі в спільній діяльності)</t>
  </si>
  <si>
    <r>
      <t xml:space="preserve">Інші фінансові доходи </t>
    </r>
    <r>
      <rPr>
        <sz val="16"/>
        <rFont val="Times New Roman"/>
        <family val="1"/>
        <charset val="204"/>
      </rPr>
      <t xml:space="preserve"> (отримані відсотки банку)</t>
    </r>
  </si>
  <si>
    <t>інші доходи (дохід від безоплатно одержаних основних засобів в частині амортизаційних відрахувань)</t>
  </si>
  <si>
    <t>комісія за договором фінансового лізингу</t>
  </si>
  <si>
    <t>відсотки за кредитним договором</t>
  </si>
  <si>
    <t>надання медичних послуг пільговим категоріям населення міста Вінниці за рахунок ДСП ВМР</t>
  </si>
  <si>
    <t>надходження від оренди майна</t>
  </si>
  <si>
    <t>надходження від реалізації б/у шприців, дзеркал</t>
  </si>
  <si>
    <t>надходження від спільної діяльності</t>
  </si>
  <si>
    <t>розробка дизайну та верстки веб-сторінки</t>
  </si>
  <si>
    <t>програмний продукт UA-Бюджет комплексний облік для бюджетних установ</t>
  </si>
  <si>
    <t>виготовлення проектно-кошторисної документації на ремонт частини приміщень 3-го поверху будівлі КП "МЛДЦ"</t>
  </si>
  <si>
    <t>капітальний ремонт частини приміщень  3- го поверху МЛДЦ по вул. Київській,68</t>
  </si>
  <si>
    <t>дообладнання автомобіля меддопомога-В марки Mercedes-Benz</t>
  </si>
  <si>
    <t>дообладнання відеоколоноскопа</t>
  </si>
  <si>
    <t>добудова частини приміщень 3-го поверху  по вул. Київській,68</t>
  </si>
  <si>
    <t>реконструкція частини приміщень  на четвертому поверсі будівлі КП "МЛДЦ" по вул. Київській,68 в м. Вінниці</t>
  </si>
  <si>
    <t>відшкодування вартості об'єкта лізингу</t>
  </si>
  <si>
    <t>ЕКГ-кабель пацієнта на 5 відведенеь для Cardio Tens (холтер)</t>
  </si>
  <si>
    <t>право користування земельною ділянкою</t>
  </si>
  <si>
    <t>Д. С. Фостаковський</t>
  </si>
  <si>
    <t xml:space="preserve">   Д. С. Фостаковський</t>
  </si>
  <si>
    <t xml:space="preserve">     (ініціали, прізвище)    </t>
  </si>
  <si>
    <t>О.В. Шиш</t>
  </si>
  <si>
    <t>Директор департаменту охорони здоров'я міської ради__________</t>
  </si>
  <si>
    <t>(директор галузевого департаменту міської ради)</t>
  </si>
  <si>
    <t>Н.Д. Луценко</t>
  </si>
  <si>
    <t>Одиниця виміру</t>
  </si>
  <si>
    <t>Розшифровка до Таблиці 1 "Формування фінансових результатів"</t>
  </si>
  <si>
    <t>Розшифровка до Таблиці 3 "Рух грошових коштів (за прямим методом)"</t>
  </si>
  <si>
    <t xml:space="preserve">Розшифровка до Таблиці 4 "Капітальні інвестиції" </t>
  </si>
  <si>
    <t>касовий апарат (4 шт)</t>
  </si>
  <si>
    <t>принтери</t>
  </si>
  <si>
    <t>ЕКГ - кабель пацієнта на 5 відведень для Cardio Tens (холтер)</t>
  </si>
  <si>
    <t>кондиціонер</t>
  </si>
  <si>
    <t>монтажна стійка для фільтрувальної станції</t>
  </si>
  <si>
    <t>негатоскоп  X-View 1520 LED</t>
  </si>
  <si>
    <t>мотокоса</t>
  </si>
  <si>
    <t>навіс на контейнерний майданчик</t>
  </si>
  <si>
    <t>обладнання системи охоронної сигналізації</t>
  </si>
  <si>
    <t>автомобіль легковий-спеціалізований меддопомога-В марки Mercedes-Benz</t>
  </si>
  <si>
    <t>професійне дизайнерське оформлення автомобіля меддопомога-В марки Mercedes-Benz</t>
  </si>
  <si>
    <t>станція очистки води</t>
  </si>
  <si>
    <t>холодильники</t>
  </si>
  <si>
    <t>стійка реєстрації</t>
  </si>
  <si>
    <t>щипці біопсійні для гастроскопії та колоноскопії (4 шт)</t>
  </si>
  <si>
    <t>авторефкератометр HRK-9000A</t>
  </si>
  <si>
    <t>проектор знаків НСР-7000</t>
  </si>
  <si>
    <t>офтальмоскоп</t>
  </si>
  <si>
    <t>набір офтальмологічний пробних окулярних лінз (комплект на 266 лінз)</t>
  </si>
  <si>
    <t>комутатори з портами</t>
  </si>
  <si>
    <t>багатофункціональний друкуючий пристрій</t>
  </si>
  <si>
    <t>стіл офтальмологічнийелектричний</t>
  </si>
  <si>
    <t>плита едектрична</t>
  </si>
  <si>
    <t>шафа телекомунікаційна</t>
  </si>
  <si>
    <t>моноблок</t>
  </si>
  <si>
    <t>електрокардіограф</t>
  </si>
  <si>
    <t>відеоендоскопічна система HD-500</t>
  </si>
  <si>
    <t>відеогастроскоп EG-500</t>
  </si>
  <si>
    <t>відеоколоноскоп EC-500T</t>
  </si>
  <si>
    <t>мікропроцесорний електрохірургічний коагулятор</t>
  </si>
  <si>
    <t>петля поліпектомічна, симетрична з поскими боками</t>
  </si>
  <si>
    <t>петля поліпектомічна</t>
  </si>
  <si>
    <t>щипці для гарячої біопсії</t>
  </si>
  <si>
    <t>захват для видалення чужорідних тіл</t>
  </si>
  <si>
    <t>кольпоскоп</t>
  </si>
  <si>
    <t>капітальний ремонт частини приміщень  3- го поверху МЛДЦ по вул. Київській, 68</t>
  </si>
  <si>
    <t>столи, стільці, шафи,ваги, жалюзі та інше</t>
  </si>
  <si>
    <t>добудова частини приміщень 3-го поверху  по вул. Київській, 68</t>
  </si>
  <si>
    <t>мікроскопи (2 шт)</t>
  </si>
  <si>
    <t xml:space="preserve">автомобіль легковий-спеціалізований   меддопомога-В марки Mercedes-Benz </t>
  </si>
  <si>
    <t xml:space="preserve">професійне дизайнерське оформлення автомобіля меддопомога-В марки Mercedes-Benz </t>
  </si>
  <si>
    <t>холодильник</t>
  </si>
  <si>
    <t>Заборгованість станом на 01.01.2020 року</t>
  </si>
  <si>
    <t>Придбання (виготовлення) основних засобів, усього, у тому числі:</t>
  </si>
  <si>
    <t>Придбання (виготовлення) інших необоротних матеріальних активів, усього, у тому числі:</t>
  </si>
  <si>
    <t>комп'ютерний комплекс 20 шт.</t>
  </si>
  <si>
    <t>кондиціонери 2 шт.</t>
  </si>
  <si>
    <t>багатофункціональний друкуючий пристрій 30 шт.</t>
  </si>
  <si>
    <t>придбання стільців, шаф, жалюзі та інше</t>
  </si>
  <si>
    <t>В.о. керуючого справами виконкому міської ради</t>
  </si>
  <si>
    <t>С. Чорнолуцький</t>
  </si>
  <si>
    <t>МКП "Вінницький фонд муніципальних інвестицій"</t>
  </si>
  <si>
    <t>1 809 тис. грн.</t>
  </si>
  <si>
    <t>кредитний договір (договір позики) на медичне обладнання</t>
  </si>
  <si>
    <t>8 відсотків річних</t>
  </si>
  <si>
    <t>з 22.12.2019 до 21.11.2023, щомісяця</t>
  </si>
  <si>
    <t>витрати на страхові послуги</t>
  </si>
  <si>
    <t>фінансування для надання матеріального забезпечення з Вінницьке відділення Управління виконавчої дирекції Фонду соціального страхування України у Вінницькій області</t>
  </si>
  <si>
    <t>витрати на відрядження</t>
  </si>
  <si>
    <t>профспілкові внески</t>
  </si>
  <si>
    <t>за розрахунково-касове обслуговування</t>
  </si>
  <si>
    <t>витрати за виконавчими листами</t>
  </si>
  <si>
    <t>мікроскопи  (2шт.)</t>
  </si>
  <si>
    <t>комп'ютерний комплекс (16 шт.)</t>
  </si>
  <si>
    <t>компютерний комплекс (16 шт)</t>
  </si>
  <si>
    <t>Медичне обладнання: відеоендоскопічна система, відеогастроскоп,відеоколоноскоп, мікропроцесорний електрохірургічний коагулятор, поліпектомічна петля 2 шт.,щипці для гарячої біопсії, захват для видалення чужорідних тіл</t>
  </si>
  <si>
    <t>мініцентрифуга високо-швидкісна</t>
  </si>
  <si>
    <t>станція для виділення ZiXpress 32</t>
  </si>
  <si>
    <t xml:space="preserve">бокс біологічної безпеки </t>
  </si>
  <si>
    <t>твердотільний термостат К30 з блоком К30В</t>
  </si>
  <si>
    <t xml:space="preserve">бокс ультрафіолетовий для стерильних робіт </t>
  </si>
  <si>
    <t>система для ампліфікації в реальному часі RotorGeneQMDx 5 канальний</t>
  </si>
  <si>
    <t>мініцентрифуга-вортекс, 3 шт</t>
  </si>
  <si>
    <t xml:space="preserve">відсмоктувач  медичний «БІОМЕД» </t>
  </si>
  <si>
    <t>одноканальний мікродозатор, змінний об’єм, 9 шт.</t>
  </si>
  <si>
    <t>Модернізація, модифікація (добудова, дообладнання, реконструкція) основних засобів</t>
  </si>
  <si>
    <t>кредитний договір (договір позики) на медичне обладнання з МКП "Вінницький фонд муніципальних інвестицій"№15-2019 від 22.11.2019</t>
  </si>
  <si>
    <t>кредитний договір (договір позики) на медичне обладнання з МКП "Вінницький фонд муніципальних інвестицій"(для відділу ПЛР-діагностики) від 13.10.2020</t>
  </si>
  <si>
    <r>
      <t>Інші надходження</t>
    </r>
    <r>
      <rPr>
        <i/>
        <sz val="16"/>
        <rFont val="Times New Roman"/>
        <family val="1"/>
        <charset val="204"/>
      </rPr>
      <t xml:space="preserve"> (кошти бюджету ВМОТГ) </t>
    </r>
  </si>
  <si>
    <t>до уточненого фінансового плану на 2020 рік</t>
  </si>
  <si>
    <t>Директор департаменту економіки і інвестицій міської ради</t>
  </si>
  <si>
    <t>М.П. Мартьянов</t>
  </si>
  <si>
    <t>Директор департаменту фінансів міської ради</t>
  </si>
  <si>
    <t>УТОЧНЕНИЙ ФІНАНСОВИЙ ПЛАН  
КП "Міський лікувально-діагностичний центр" 
на 2020 рік</t>
  </si>
  <si>
    <t>Директор КП "МЛДЦ"</t>
  </si>
  <si>
    <t>Директор  КП "МЛДЦ"</t>
  </si>
  <si>
    <r>
      <t>Директор  КП "МЛДЦ"</t>
    </r>
    <r>
      <rPr>
        <u/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</si>
</sst>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>
  <numFmts count="17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.0_);_(* \(#,##0.0\);_(* &quot;-&quot;??_);_(@_)"/>
    <numFmt numFmtId="178" formatCode="_(* #,##0_);_(* \(#,##0\);_(* &quot;-&quot;??_);_(@_)"/>
    <numFmt numFmtId="179" formatCode="_(* #,##0.0_);_(* \(#,##0.0\);_(* &quot;-&quot;_);_(@_)"/>
    <numFmt numFmtId="180" formatCode="_(* #,##0_);_(* \(#,##0\);_(* \-_);_(@_)"/>
  </numFmts>
  <fonts count="82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i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6"/>
      <name val="Arial Cyr"/>
      <charset val="204"/>
    </font>
    <font>
      <u/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u/>
      <sz val="16"/>
      <name val="Times New Roman"/>
      <family val="1"/>
      <charset val="204"/>
    </font>
    <font>
      <b/>
      <sz val="16"/>
      <name val="Arial Cyr"/>
      <charset val="204"/>
    </font>
    <font>
      <u/>
      <sz val="16"/>
      <name val="Arial Cyr"/>
      <charset val="204"/>
    </font>
    <font>
      <b/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u val="singleAccounting"/>
      <sz val="16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53"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9" fillId="2" borderId="0" applyNumberFormat="0" applyBorder="0" applyAlignment="0" applyProtection="0"/>
    <xf numFmtId="0" fontId="1" fillId="2" borderId="0" applyNumberFormat="0" applyBorder="0" applyAlignment="0" applyProtection="0"/>
    <xf numFmtId="0" fontId="29" fillId="3" borderId="0" applyNumberFormat="0" applyBorder="0" applyAlignment="0" applyProtection="0"/>
    <xf numFmtId="0" fontId="1" fillId="3" borderId="0" applyNumberFormat="0" applyBorder="0" applyAlignment="0" applyProtection="0"/>
    <xf numFmtId="0" fontId="29" fillId="4" borderId="0" applyNumberFormat="0" applyBorder="0" applyAlignment="0" applyProtection="0"/>
    <xf numFmtId="0" fontId="1" fillId="4" borderId="0" applyNumberFormat="0" applyBorder="0" applyAlignment="0" applyProtection="0"/>
    <xf numFmtId="0" fontId="29" fillId="5" borderId="0" applyNumberFormat="0" applyBorder="0" applyAlignment="0" applyProtection="0"/>
    <xf numFmtId="0" fontId="1" fillId="5" borderId="0" applyNumberFormat="0" applyBorder="0" applyAlignment="0" applyProtection="0"/>
    <xf numFmtId="0" fontId="29" fillId="6" borderId="0" applyNumberFormat="0" applyBorder="0" applyAlignment="0" applyProtection="0"/>
    <xf numFmtId="0" fontId="1" fillId="6" borderId="0" applyNumberFormat="0" applyBorder="0" applyAlignment="0" applyProtection="0"/>
    <xf numFmtId="0" fontId="29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9" fillId="8" borderId="0" applyNumberFormat="0" applyBorder="0" applyAlignment="0" applyProtection="0"/>
    <xf numFmtId="0" fontId="1" fillId="8" borderId="0" applyNumberFormat="0" applyBorder="0" applyAlignment="0" applyProtection="0"/>
    <xf numFmtId="0" fontId="29" fillId="9" borderId="0" applyNumberFormat="0" applyBorder="0" applyAlignment="0" applyProtection="0"/>
    <xf numFmtId="0" fontId="1" fillId="9" borderId="0" applyNumberFormat="0" applyBorder="0" applyAlignment="0" applyProtection="0"/>
    <xf numFmtId="0" fontId="29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5" borderId="0" applyNumberFormat="0" applyBorder="0" applyAlignment="0" applyProtection="0"/>
    <xf numFmtId="0" fontId="1" fillId="5" borderId="0" applyNumberFormat="0" applyBorder="0" applyAlignment="0" applyProtection="0"/>
    <xf numFmtId="0" fontId="29" fillId="8" borderId="0" applyNumberFormat="0" applyBorder="0" applyAlignment="0" applyProtection="0"/>
    <xf numFmtId="0" fontId="1" fillId="8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30" fillId="12" borderId="0" applyNumberFormat="0" applyBorder="0" applyAlignment="0" applyProtection="0"/>
    <xf numFmtId="0" fontId="12" fillId="12" borderId="0" applyNumberFormat="0" applyBorder="0" applyAlignment="0" applyProtection="0"/>
    <xf numFmtId="0" fontId="30" fillId="9" borderId="0" applyNumberFormat="0" applyBorder="0" applyAlignment="0" applyProtection="0"/>
    <xf numFmtId="0" fontId="12" fillId="9" borderId="0" applyNumberFormat="0" applyBorder="0" applyAlignment="0" applyProtection="0"/>
    <xf numFmtId="0" fontId="30" fillId="10" borderId="0" applyNumberFormat="0" applyBorder="0" applyAlignment="0" applyProtection="0"/>
    <xf numFmtId="0" fontId="12" fillId="10" borderId="0" applyNumberFormat="0" applyBorder="0" applyAlignment="0" applyProtection="0"/>
    <xf numFmtId="0" fontId="30" fillId="13" borderId="0" applyNumberFormat="0" applyBorder="0" applyAlignment="0" applyProtection="0"/>
    <xf numFmtId="0" fontId="12" fillId="13" borderId="0" applyNumberFormat="0" applyBorder="0" applyAlignment="0" applyProtection="0"/>
    <xf numFmtId="0" fontId="30" fillId="14" borderId="0" applyNumberFormat="0" applyBorder="0" applyAlignment="0" applyProtection="0"/>
    <xf numFmtId="0" fontId="12" fillId="14" borderId="0" applyNumberFormat="0" applyBorder="0" applyAlignment="0" applyProtection="0"/>
    <xf numFmtId="0" fontId="30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3" fillId="3" borderId="0" applyNumberFormat="0" applyBorder="0" applyAlignment="0" applyProtection="0"/>
    <xf numFmtId="0" fontId="15" fillId="20" borderId="1" applyNumberFormat="0" applyAlignment="0" applyProtection="0"/>
    <xf numFmtId="0" fontId="20" fillId="21" borderId="2" applyNumberFormat="0" applyAlignment="0" applyProtection="0"/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49" fontId="31" fillId="0" borderId="3">
      <alignment horizontal="center" vertical="center"/>
      <protection locked="0"/>
    </xf>
    <xf numFmtId="165" fontId="10" fillId="0" borderId="0" applyFont="0" applyFill="0" applyBorder="0" applyAlignment="0" applyProtection="0"/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0" fontId="24" fillId="0" borderId="0" applyNumberFormat="0" applyFill="0" applyBorder="0" applyAlignment="0" applyProtection="0"/>
    <xf numFmtId="171" fontId="32" fillId="0" borderId="0" applyAlignment="0">
      <alignment wrapText="1"/>
    </xf>
    <xf numFmtId="0" fontId="27" fillId="4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13" fillId="7" borderId="1" applyNumberFormat="0" applyAlignment="0" applyProtection="0"/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</xf>
    <xf numFmtId="49" fontId="10" fillId="0" borderId="0" applyNumberFormat="0" applyFont="0" applyAlignment="0">
      <alignment vertical="top" wrapText="1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34" fillId="22" borderId="7">
      <alignment horizontal="left" vertical="center"/>
      <protection locked="0"/>
    </xf>
    <xf numFmtId="49" fontId="34" fillId="22" borderId="7">
      <alignment horizontal="left" vertical="center"/>
    </xf>
    <xf numFmtId="4" fontId="34" fillId="22" borderId="7">
      <alignment horizontal="right" vertical="center"/>
      <protection locked="0"/>
    </xf>
    <xf numFmtId="4" fontId="34" fillId="22" borderId="7">
      <alignment horizontal="right" vertical="center"/>
    </xf>
    <xf numFmtId="4" fontId="35" fillId="22" borderId="7">
      <alignment horizontal="right" vertical="center"/>
      <protection locked="0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" fontId="36" fillId="22" borderId="3">
      <alignment horizontal="right" vertical="center"/>
      <protection locked="0"/>
    </xf>
    <xf numFmtId="4" fontId="36" fillId="22" borderId="3">
      <alignment horizontal="right" vertical="center"/>
    </xf>
    <xf numFmtId="4" fontId="38" fillId="22" borderId="3">
      <alignment horizontal="right" vertical="center"/>
      <protection locked="0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9" fontId="31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1" fillId="22" borderId="3">
      <alignment horizontal="right" vertical="center"/>
      <protection locked="0"/>
    </xf>
    <xf numFmtId="4" fontId="31" fillId="22" borderId="3">
      <alignment horizontal="right" vertical="center"/>
      <protection locked="0"/>
    </xf>
    <xf numFmtId="4" fontId="31" fillId="22" borderId="3">
      <alignment horizontal="right" vertical="center"/>
    </xf>
    <xf numFmtId="4" fontId="31" fillId="22" borderId="3">
      <alignment horizontal="right" vertical="center"/>
    </xf>
    <xf numFmtId="4" fontId="35" fillId="22" borderId="3">
      <alignment horizontal="right" vertical="center"/>
      <protection locked="0"/>
    </xf>
    <xf numFmtId="49" fontId="39" fillId="22" borderId="3">
      <alignment horizontal="left" vertical="center"/>
      <protection locked="0"/>
    </xf>
    <xf numFmtId="49" fontId="39" fillId="22" borderId="3">
      <alignment horizontal="left" vertical="center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" fontId="39" fillId="22" borderId="3">
      <alignment horizontal="right" vertical="center"/>
      <protection locked="0"/>
    </xf>
    <xf numFmtId="4" fontId="39" fillId="22" borderId="3">
      <alignment horizontal="right" vertical="center"/>
    </xf>
    <xf numFmtId="4" fontId="41" fillId="22" borderId="3">
      <alignment horizontal="right" vertical="center"/>
      <protection locked="0"/>
    </xf>
    <xf numFmtId="49" fontId="42" fillId="0" borderId="3">
      <alignment horizontal="left" vertical="center"/>
      <protection locked="0"/>
    </xf>
    <xf numFmtId="49" fontId="42" fillId="0" borderId="3">
      <alignment horizontal="left" vertical="center"/>
    </xf>
    <xf numFmtId="49" fontId="43" fillId="0" borderId="3">
      <alignment horizontal="left" vertical="center"/>
      <protection locked="0"/>
    </xf>
    <xf numFmtId="49" fontId="43" fillId="0" borderId="3">
      <alignment horizontal="left" vertical="center"/>
    </xf>
    <xf numFmtId="4" fontId="42" fillId="0" borderId="3">
      <alignment horizontal="right" vertical="center"/>
      <protection locked="0"/>
    </xf>
    <xf numFmtId="4" fontId="42" fillId="0" borderId="3">
      <alignment horizontal="right" vertical="center"/>
    </xf>
    <xf numFmtId="4" fontId="43" fillId="0" borderId="3">
      <alignment horizontal="right" vertical="center"/>
      <protection locked="0"/>
    </xf>
    <xf numFmtId="49" fontId="44" fillId="0" borderId="3">
      <alignment horizontal="left" vertical="center"/>
      <protection locked="0"/>
    </xf>
    <xf numFmtId="49" fontId="44" fillId="0" borderId="3">
      <alignment horizontal="left" vertical="center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" fontId="44" fillId="0" borderId="3">
      <alignment horizontal="right" vertical="center"/>
      <protection locked="0"/>
    </xf>
    <xf numFmtId="4" fontId="44" fillId="0" borderId="3">
      <alignment horizontal="right" vertical="center"/>
    </xf>
    <xf numFmtId="49" fontId="42" fillId="0" borderId="3">
      <alignment horizontal="left" vertical="center"/>
      <protection locked="0"/>
    </xf>
    <xf numFmtId="49" fontId="43" fillId="0" borderId="3">
      <alignment horizontal="left" vertical="center"/>
      <protection locked="0"/>
    </xf>
    <xf numFmtId="4" fontId="42" fillId="0" borderId="3">
      <alignment horizontal="right" vertical="center"/>
      <protection locked="0"/>
    </xf>
    <xf numFmtId="0" fontId="25" fillId="0" borderId="8" applyNumberFormat="0" applyFill="0" applyAlignment="0" applyProtection="0"/>
    <xf numFmtId="0" fontId="22" fillId="23" borderId="0" applyNumberFormat="0" applyBorder="0" applyAlignment="0" applyProtection="0"/>
    <xf numFmtId="0" fontId="10" fillId="0" borderId="0"/>
    <xf numFmtId="0" fontId="10" fillId="0" borderId="0"/>
    <xf numFmtId="0" fontId="10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6" fillId="26" borderId="3">
      <alignment horizontal="right" vertical="center"/>
      <protection locked="0"/>
    </xf>
    <xf numFmtId="4" fontId="46" fillId="27" borderId="3">
      <alignment horizontal="right" vertical="center"/>
      <protection locked="0"/>
    </xf>
    <xf numFmtId="4" fontId="46" fillId="28" borderId="3">
      <alignment horizontal="right" vertical="center"/>
      <protection locked="0"/>
    </xf>
    <xf numFmtId="0" fontId="14" fillId="20" borderId="10" applyNumberFormat="0" applyAlignment="0" applyProtection="0"/>
    <xf numFmtId="49" fontId="31" fillId="0" borderId="3">
      <alignment horizontal="left" vertical="center" wrapText="1"/>
      <protection locked="0"/>
    </xf>
    <xf numFmtId="49" fontId="31" fillId="0" borderId="3">
      <alignment horizontal="left" vertical="center" wrapText="1"/>
      <protection locked="0"/>
    </xf>
    <xf numFmtId="0" fontId="21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30" fillId="16" borderId="0" applyNumberFormat="0" applyBorder="0" applyAlignment="0" applyProtection="0"/>
    <xf numFmtId="0" fontId="12" fillId="16" borderId="0" applyNumberFormat="0" applyBorder="0" applyAlignment="0" applyProtection="0"/>
    <xf numFmtId="0" fontId="30" fillId="17" borderId="0" applyNumberFormat="0" applyBorder="0" applyAlignment="0" applyProtection="0"/>
    <xf numFmtId="0" fontId="12" fillId="17" borderId="0" applyNumberFormat="0" applyBorder="0" applyAlignment="0" applyProtection="0"/>
    <xf numFmtId="0" fontId="30" fillId="18" borderId="0" applyNumberFormat="0" applyBorder="0" applyAlignment="0" applyProtection="0"/>
    <xf numFmtId="0" fontId="12" fillId="18" borderId="0" applyNumberFormat="0" applyBorder="0" applyAlignment="0" applyProtection="0"/>
    <xf numFmtId="0" fontId="30" fillId="13" borderId="0" applyNumberFormat="0" applyBorder="0" applyAlignment="0" applyProtection="0"/>
    <xf numFmtId="0" fontId="12" fillId="13" borderId="0" applyNumberFormat="0" applyBorder="0" applyAlignment="0" applyProtection="0"/>
    <xf numFmtId="0" fontId="30" fillId="14" borderId="0" applyNumberFormat="0" applyBorder="0" applyAlignment="0" applyProtection="0"/>
    <xf numFmtId="0" fontId="12" fillId="14" borderId="0" applyNumberFormat="0" applyBorder="0" applyAlignment="0" applyProtection="0"/>
    <xf numFmtId="0" fontId="30" fillId="19" borderId="0" applyNumberFormat="0" applyBorder="0" applyAlignment="0" applyProtection="0"/>
    <xf numFmtId="0" fontId="12" fillId="19" borderId="0" applyNumberFormat="0" applyBorder="0" applyAlignment="0" applyProtection="0"/>
    <xf numFmtId="0" fontId="47" fillId="7" borderId="1" applyNumberFormat="0" applyAlignment="0" applyProtection="0"/>
    <xf numFmtId="0" fontId="13" fillId="7" borderId="1" applyNumberFormat="0" applyAlignment="0" applyProtection="0"/>
    <xf numFmtId="0" fontId="48" fillId="20" borderId="10" applyNumberFormat="0" applyAlignment="0" applyProtection="0"/>
    <xf numFmtId="0" fontId="14" fillId="20" borderId="10" applyNumberFormat="0" applyAlignment="0" applyProtection="0"/>
    <xf numFmtId="0" fontId="49" fillId="20" borderId="1" applyNumberFormat="0" applyAlignment="0" applyProtection="0"/>
    <xf numFmtId="0" fontId="15" fillId="20" borderId="1" applyNumberFormat="0" applyAlignment="0" applyProtection="0"/>
    <xf numFmtId="172" fontId="10" fillId="0" borderId="0" applyFont="0" applyFill="0" applyBorder="0" applyAlignment="0" applyProtection="0"/>
    <xf numFmtId="0" fontId="50" fillId="0" borderId="4" applyNumberFormat="0" applyFill="0" applyAlignment="0" applyProtection="0"/>
    <xf numFmtId="0" fontId="16" fillId="0" borderId="4" applyNumberFormat="0" applyFill="0" applyAlignment="0" applyProtection="0"/>
    <xf numFmtId="0" fontId="51" fillId="0" borderId="5" applyNumberFormat="0" applyFill="0" applyAlignment="0" applyProtection="0"/>
    <xf numFmtId="0" fontId="17" fillId="0" borderId="5" applyNumberFormat="0" applyFill="0" applyAlignment="0" applyProtection="0"/>
    <xf numFmtId="0" fontId="52" fillId="0" borderId="6" applyNumberFormat="0" applyFill="0" applyAlignment="0" applyProtection="0"/>
    <xf numFmtId="0" fontId="18" fillId="0" borderId="6" applyNumberFormat="0" applyFill="0" applyAlignment="0" applyProtection="0"/>
    <xf numFmtId="0" fontId="5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3" fillId="0" borderId="11" applyNumberFormat="0" applyFill="0" applyAlignment="0" applyProtection="0"/>
    <xf numFmtId="0" fontId="19" fillId="0" borderId="11" applyNumberFormat="0" applyFill="0" applyAlignment="0" applyProtection="0"/>
    <xf numFmtId="0" fontId="54" fillId="21" borderId="2" applyNumberFormat="0" applyAlignment="0" applyProtection="0"/>
    <xf numFmtId="0" fontId="20" fillId="21" borderId="2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5" fillId="23" borderId="0" applyNumberFormat="0" applyBorder="0" applyAlignment="0" applyProtection="0"/>
    <xf numFmtId="0" fontId="2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0" fontId="67" fillId="0" borderId="0"/>
    <xf numFmtId="0" fontId="10" fillId="0" borderId="0"/>
    <xf numFmtId="0" fontId="2" fillId="0" borderId="0"/>
    <xf numFmtId="0" fontId="10" fillId="0" borderId="0"/>
    <xf numFmtId="0" fontId="10" fillId="0" borderId="0" applyNumberFormat="0" applyFont="0" applyFill="0" applyBorder="0" applyAlignment="0" applyProtection="0">
      <alignment vertical="top"/>
    </xf>
    <xf numFmtId="0" fontId="10" fillId="0" borderId="0" applyNumberFormat="0" applyFont="0" applyFill="0" applyBorder="0" applyAlignment="0" applyProtection="0">
      <alignment vertical="top"/>
    </xf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56" fillId="3" borderId="0" applyNumberFormat="0" applyBorder="0" applyAlignment="0" applyProtection="0"/>
    <xf numFmtId="0" fontId="23" fillId="3" borderId="0" applyNumberFormat="0" applyBorder="0" applyAlignment="0" applyProtection="0"/>
    <xf numFmtId="0" fontId="5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25" borderId="9" applyNumberFormat="0" applyFont="0" applyAlignment="0" applyProtection="0"/>
    <xf numFmtId="0" fontId="10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9" fillId="0" borderId="8" applyNumberFormat="0" applyFill="0" applyAlignment="0" applyProtection="0"/>
    <xf numFmtId="0" fontId="25" fillId="0" borderId="8" applyNumberFormat="0" applyFill="0" applyAlignment="0" applyProtection="0"/>
    <xf numFmtId="0" fontId="2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73" fontId="62" fillId="0" borderId="0" applyFont="0" applyFill="0" applyBorder="0" applyAlignment="0" applyProtection="0"/>
    <xf numFmtId="174" fontId="6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3" fillId="4" borderId="0" applyNumberFormat="0" applyBorder="0" applyAlignment="0" applyProtection="0"/>
    <xf numFmtId="0" fontId="27" fillId="4" borderId="0" applyNumberFormat="0" applyBorder="0" applyAlignment="0" applyProtection="0"/>
    <xf numFmtId="176" fontId="64" fillId="22" borderId="12" applyFill="0" applyBorder="0">
      <alignment horizontal="center" vertical="center" wrapText="1"/>
      <protection locked="0"/>
    </xf>
    <xf numFmtId="171" fontId="65" fillId="0" borderId="0">
      <alignment wrapText="1"/>
    </xf>
    <xf numFmtId="171" fontId="32" fillId="0" borderId="0">
      <alignment wrapText="1"/>
    </xf>
  </cellStyleXfs>
  <cellXfs count="567">
    <xf numFmtId="0" fontId="0" fillId="0" borderId="0" xfId="0"/>
    <xf numFmtId="0" fontId="5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 shrinkToFit="1"/>
    </xf>
    <xf numFmtId="0" fontId="9" fillId="0" borderId="0" xfId="0" applyFont="1" applyFill="1"/>
    <xf numFmtId="0" fontId="5" fillId="0" borderId="3" xfId="237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4" fillId="0" borderId="3" xfId="237" applyFont="1" applyFill="1" applyBorder="1" applyAlignment="1">
      <alignment horizontal="left" vertical="center"/>
    </xf>
    <xf numFmtId="0" fontId="5" fillId="0" borderId="0" xfId="0" applyFont="1" applyFill="1"/>
    <xf numFmtId="0" fontId="5" fillId="0" borderId="3" xfId="237" applyNumberFormat="1" applyFont="1" applyFill="1" applyBorder="1" applyAlignment="1">
      <alignment horizontal="left" vertical="center" wrapText="1"/>
    </xf>
    <xf numFmtId="0" fontId="5" fillId="0" borderId="3" xfId="237" applyNumberFormat="1" applyFont="1" applyFill="1" applyBorder="1" applyAlignment="1">
      <alignment horizontal="left" vertical="top" wrapText="1"/>
    </xf>
    <xf numFmtId="0" fontId="5" fillId="29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5" fillId="29" borderId="0" xfId="0" applyFont="1" applyFill="1" applyAlignment="1">
      <alignment horizontal="left" vertical="center"/>
    </xf>
    <xf numFmtId="0" fontId="5" fillId="29" borderId="3" xfId="0" applyFont="1" applyFill="1" applyBorder="1" applyAlignment="1">
      <alignment horizontal="center" vertical="center" wrapText="1"/>
    </xf>
    <xf numFmtId="0" fontId="5" fillId="29" borderId="0" xfId="0" quotePrefix="1" applyFont="1" applyFill="1" applyBorder="1" applyAlignment="1">
      <alignment horizontal="center" vertical="center"/>
    </xf>
    <xf numFmtId="170" fontId="6" fillId="29" borderId="0" xfId="0" applyNumberFormat="1" applyFont="1" applyFill="1" applyBorder="1" applyAlignment="1">
      <alignment vertical="center"/>
    </xf>
    <xf numFmtId="0" fontId="5" fillId="29" borderId="3" xfId="0" quotePrefix="1" applyNumberFormat="1" applyFont="1" applyFill="1" applyBorder="1" applyAlignment="1">
      <alignment horizontal="center" vertical="center" wrapText="1"/>
    </xf>
    <xf numFmtId="0" fontId="5" fillId="29" borderId="3" xfId="0" applyNumberFormat="1" applyFont="1" applyFill="1" applyBorder="1" applyAlignment="1">
      <alignment horizontal="center" vertical="center" wrapText="1"/>
    </xf>
    <xf numFmtId="3" fontId="5" fillId="29" borderId="0" xfId="0" applyNumberFormat="1" applyFont="1" applyFill="1" applyBorder="1" applyAlignment="1">
      <alignment vertical="center"/>
    </xf>
    <xf numFmtId="0" fontId="5" fillId="29" borderId="3" xfId="237" applyFont="1" applyFill="1" applyBorder="1" applyAlignment="1">
      <alignment horizontal="center" vertical="center"/>
    </xf>
    <xf numFmtId="0" fontId="4" fillId="29" borderId="3" xfId="237" applyFont="1" applyFill="1" applyBorder="1" applyAlignment="1">
      <alignment horizontal="left" vertical="center"/>
    </xf>
    <xf numFmtId="0" fontId="5" fillId="29" borderId="3" xfId="237" applyNumberFormat="1" applyFont="1" applyFill="1" applyBorder="1" applyAlignment="1">
      <alignment horizontal="center" vertical="center" wrapText="1"/>
    </xf>
    <xf numFmtId="49" fontId="5" fillId="29" borderId="3" xfId="237" applyNumberFormat="1" applyFont="1" applyFill="1" applyBorder="1" applyAlignment="1">
      <alignment horizontal="left" vertical="center" wrapText="1"/>
    </xf>
    <xf numFmtId="0" fontId="5" fillId="29" borderId="3" xfId="237" applyFont="1" applyFill="1" applyBorder="1" applyAlignment="1">
      <alignment horizontal="center" vertical="center" wrapText="1"/>
    </xf>
    <xf numFmtId="0" fontId="9" fillId="29" borderId="0" xfId="0" applyFont="1" applyFill="1"/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0" fontId="7" fillId="29" borderId="0" xfId="0" applyFont="1" applyFill="1" applyAlignment="1">
      <alignment horizontal="center" vertical="center"/>
    </xf>
    <xf numFmtId="170" fontId="5" fillId="29" borderId="0" xfId="0" applyNumberFormat="1" applyFont="1" applyFill="1" applyAlignment="1">
      <alignment vertical="center"/>
    </xf>
    <xf numFmtId="0" fontId="5" fillId="29" borderId="0" xfId="0" applyFont="1" applyFill="1" applyBorder="1" applyAlignment="1">
      <alignment vertical="center"/>
    </xf>
    <xf numFmtId="0" fontId="5" fillId="29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29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0" fontId="5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29" borderId="3" xfId="0" applyFont="1" applyFill="1" applyBorder="1" applyAlignment="1">
      <alignment horizontal="left" vertical="center" wrapText="1"/>
    </xf>
    <xf numFmtId="0" fontId="68" fillId="29" borderId="0" xfId="0" applyFont="1" applyFill="1" applyBorder="1" applyAlignment="1">
      <alignment horizontal="center" vertical="center"/>
    </xf>
    <xf numFmtId="0" fontId="68" fillId="29" borderId="0" xfId="0" applyFont="1" applyFill="1" applyBorder="1" applyAlignment="1">
      <alignment vertical="center"/>
    </xf>
    <xf numFmtId="0" fontId="68" fillId="0" borderId="0" xfId="0" applyFont="1" applyFill="1" applyBorder="1" applyAlignment="1">
      <alignment vertical="center"/>
    </xf>
    <xf numFmtId="0" fontId="68" fillId="29" borderId="0" xfId="0" applyFont="1" applyFill="1" applyBorder="1" applyAlignment="1">
      <alignment horizontal="right" vertical="center"/>
    </xf>
    <xf numFmtId="0" fontId="68" fillId="0" borderId="0" xfId="0" applyFont="1" applyFill="1" applyBorder="1" applyAlignment="1">
      <alignment horizontal="center" vertical="center"/>
    </xf>
    <xf numFmtId="0" fontId="68" fillId="29" borderId="0" xfId="0" applyFont="1" applyFill="1" applyAlignment="1">
      <alignment horizontal="left" vertical="center"/>
    </xf>
    <xf numFmtId="0" fontId="68" fillId="29" borderId="0" xfId="0" applyFont="1" applyFill="1" applyAlignment="1">
      <alignment horizontal="center" vertical="center"/>
    </xf>
    <xf numFmtId="0" fontId="71" fillId="29" borderId="0" xfId="0" applyFont="1" applyFill="1" applyBorder="1" applyAlignment="1">
      <alignment horizontal="center" vertical="center"/>
    </xf>
    <xf numFmtId="0" fontId="72" fillId="29" borderId="0" xfId="0" applyFont="1" applyFill="1" applyAlignment="1">
      <alignment horizontal="left" vertical="center"/>
    </xf>
    <xf numFmtId="0" fontId="68" fillId="29" borderId="0" xfId="0" applyFont="1" applyFill="1" applyAlignment="1">
      <alignment vertical="center"/>
    </xf>
    <xf numFmtId="0" fontId="68" fillId="29" borderId="13" xfId="0" applyFont="1" applyFill="1" applyBorder="1" applyAlignment="1">
      <alignment horizontal="center" vertical="center"/>
    </xf>
    <xf numFmtId="0" fontId="68" fillId="29" borderId="13" xfId="0" applyFont="1" applyFill="1" applyBorder="1" applyAlignment="1">
      <alignment vertical="center"/>
    </xf>
    <xf numFmtId="0" fontId="68" fillId="0" borderId="0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/>
    </xf>
    <xf numFmtId="0" fontId="68" fillId="0" borderId="3" xfId="0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center" vertical="center"/>
    </xf>
    <xf numFmtId="173" fontId="68" fillId="29" borderId="3" xfId="0" applyNumberFormat="1" applyFont="1" applyFill="1" applyBorder="1" applyAlignment="1">
      <alignment horizontal="center" vertical="center" wrapText="1"/>
    </xf>
    <xf numFmtId="173" fontId="73" fillId="29" borderId="3" xfId="0" applyNumberFormat="1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left" vertical="center" wrapText="1"/>
    </xf>
    <xf numFmtId="0" fontId="68" fillId="29" borderId="3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vertical="center"/>
    </xf>
    <xf numFmtId="0" fontId="68" fillId="0" borderId="0" xfId="0" applyFont="1" applyFill="1" applyBorder="1" applyAlignment="1">
      <alignment vertical="center" wrapText="1"/>
    </xf>
    <xf numFmtId="0" fontId="73" fillId="0" borderId="0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right" vertical="center"/>
    </xf>
    <xf numFmtId="0" fontId="68" fillId="29" borderId="3" xfId="0" applyFont="1" applyFill="1" applyBorder="1" applyAlignment="1">
      <alignment horizontal="center" vertical="center" wrapText="1" shrinkToFit="1"/>
    </xf>
    <xf numFmtId="0" fontId="68" fillId="0" borderId="0" xfId="0" applyFont="1" applyFill="1" applyAlignment="1">
      <alignment vertical="center"/>
    </xf>
    <xf numFmtId="0" fontId="73" fillId="29" borderId="3" xfId="0" applyFont="1" applyFill="1" applyBorder="1" applyAlignment="1">
      <alignment horizontal="left" vertical="center" wrapText="1"/>
    </xf>
    <xf numFmtId="0" fontId="68" fillId="29" borderId="0" xfId="0" quotePrefix="1" applyFont="1" applyFill="1" applyBorder="1" applyAlignment="1">
      <alignment horizontal="center" vertical="center"/>
    </xf>
    <xf numFmtId="170" fontId="71" fillId="29" borderId="0" xfId="0" applyNumberFormat="1" applyFont="1" applyFill="1" applyBorder="1" applyAlignment="1">
      <alignment vertical="center"/>
    </xf>
    <xf numFmtId="0" fontId="68" fillId="0" borderId="0" xfId="245" applyFont="1" applyFill="1" applyBorder="1" applyAlignment="1">
      <alignment vertical="center"/>
    </xf>
    <xf numFmtId="0" fontId="68" fillId="0" borderId="0" xfId="245" applyFont="1" applyFill="1" applyBorder="1" applyAlignment="1">
      <alignment horizontal="center" vertical="center"/>
    </xf>
    <xf numFmtId="0" fontId="73" fillId="0" borderId="0" xfId="245" applyFont="1" applyFill="1" applyBorder="1" applyAlignment="1">
      <alignment horizontal="right" vertical="center"/>
    </xf>
    <xf numFmtId="0" fontId="68" fillId="0" borderId="3" xfId="0" applyFont="1" applyFill="1" applyBorder="1" applyAlignment="1">
      <alignment horizontal="center" vertical="center" wrapText="1" shrinkToFit="1"/>
    </xf>
    <xf numFmtId="0" fontId="68" fillId="0" borderId="3" xfId="245" applyFont="1" applyFill="1" applyBorder="1" applyAlignment="1">
      <alignment horizontal="center" vertical="center"/>
    </xf>
    <xf numFmtId="0" fontId="68" fillId="0" borderId="3" xfId="245" applyFont="1" applyFill="1" applyBorder="1" applyAlignment="1">
      <alignment horizontal="center" vertical="center" wrapText="1"/>
    </xf>
    <xf numFmtId="0" fontId="73" fillId="0" borderId="0" xfId="245" applyFont="1" applyFill="1" applyBorder="1" applyAlignment="1">
      <alignment vertical="center"/>
    </xf>
    <xf numFmtId="0" fontId="73" fillId="0" borderId="0" xfId="245" applyFont="1" applyFill="1" applyBorder="1" applyAlignment="1">
      <alignment horizontal="center" vertical="center"/>
    </xf>
    <xf numFmtId="0" fontId="68" fillId="29" borderId="0" xfId="245" applyFont="1" applyFill="1" applyBorder="1" applyAlignment="1">
      <alignment horizontal="left" vertical="center" wrapText="1"/>
    </xf>
    <xf numFmtId="0" fontId="68" fillId="29" borderId="0" xfId="245" applyFont="1" applyFill="1" applyBorder="1" applyAlignment="1">
      <alignment horizontal="center" vertical="center"/>
    </xf>
    <xf numFmtId="170" fontId="68" fillId="29" borderId="0" xfId="245" applyNumberFormat="1" applyFont="1" applyFill="1" applyBorder="1" applyAlignment="1">
      <alignment horizontal="center" vertical="center" wrapText="1"/>
    </xf>
    <xf numFmtId="170" fontId="68" fillId="29" borderId="0" xfId="245" applyNumberFormat="1" applyFont="1" applyFill="1" applyBorder="1" applyAlignment="1">
      <alignment horizontal="right" vertical="center" wrapText="1"/>
    </xf>
    <xf numFmtId="0" fontId="68" fillId="29" borderId="0" xfId="245" applyFont="1" applyFill="1" applyBorder="1" applyAlignment="1">
      <alignment vertical="center" wrapText="1"/>
    </xf>
    <xf numFmtId="0" fontId="68" fillId="29" borderId="0" xfId="245" applyFont="1" applyFill="1" applyBorder="1" applyAlignment="1">
      <alignment vertical="center"/>
    </xf>
    <xf numFmtId="0" fontId="68" fillId="0" borderId="0" xfId="245" applyFont="1" applyFill="1" applyBorder="1" applyAlignment="1">
      <alignment vertical="center" wrapText="1"/>
    </xf>
    <xf numFmtId="0" fontId="71" fillId="0" borderId="0" xfId="0" applyFont="1" applyFill="1" applyBorder="1" applyAlignment="1">
      <alignment horizontal="center" vertical="center" wrapText="1"/>
    </xf>
    <xf numFmtId="0" fontId="71" fillId="0" borderId="0" xfId="245" applyFont="1" applyFill="1" applyBorder="1" applyAlignment="1">
      <alignment horizontal="center" vertical="center"/>
    </xf>
    <xf numFmtId="0" fontId="73" fillId="29" borderId="15" xfId="245" applyFont="1" applyFill="1" applyBorder="1" applyAlignment="1">
      <alignment horizontal="left" vertical="center" wrapText="1"/>
    </xf>
    <xf numFmtId="0" fontId="73" fillId="29" borderId="14" xfId="245" applyFont="1" applyFill="1" applyBorder="1" applyAlignment="1">
      <alignment horizontal="left" vertical="center" wrapText="1"/>
    </xf>
    <xf numFmtId="0" fontId="73" fillId="29" borderId="16" xfId="245" applyFont="1" applyFill="1" applyBorder="1" applyAlignment="1">
      <alignment horizontal="left" vertical="center" wrapText="1"/>
    </xf>
    <xf numFmtId="0" fontId="73" fillId="29" borderId="19" xfId="0" applyFont="1" applyFill="1" applyBorder="1" applyAlignment="1">
      <alignment horizontal="left" vertical="center" wrapText="1"/>
    </xf>
    <xf numFmtId="169" fontId="73" fillId="29" borderId="0" xfId="0" applyNumberFormat="1" applyFont="1" applyFill="1" applyBorder="1" applyAlignment="1">
      <alignment horizontal="center" vertical="center" wrapText="1"/>
    </xf>
    <xf numFmtId="169" fontId="73" fillId="29" borderId="0" xfId="0" applyNumberFormat="1" applyFont="1" applyFill="1" applyBorder="1" applyAlignment="1">
      <alignment horizontal="right" vertical="center" wrapText="1"/>
    </xf>
    <xf numFmtId="169" fontId="73" fillId="29" borderId="0" xfId="0" applyNumberFormat="1" applyFont="1" applyFill="1" applyBorder="1" applyAlignment="1">
      <alignment horizontal="right" vertical="center"/>
    </xf>
    <xf numFmtId="0" fontId="73" fillId="29" borderId="15" xfId="245" applyFont="1" applyFill="1" applyBorder="1" applyAlignment="1">
      <alignment horizontal="center" vertical="center" wrapText="1"/>
    </xf>
    <xf numFmtId="0" fontId="68" fillId="29" borderId="19" xfId="0" applyFont="1" applyFill="1" applyBorder="1" applyAlignment="1">
      <alignment horizontal="left" vertical="center" wrapText="1"/>
    </xf>
    <xf numFmtId="0" fontId="68" fillId="29" borderId="3" xfId="0" quotePrefix="1" applyNumberFormat="1" applyFont="1" applyFill="1" applyBorder="1" applyAlignment="1">
      <alignment horizontal="center" vertical="center" wrapText="1"/>
    </xf>
    <xf numFmtId="0" fontId="68" fillId="29" borderId="3" xfId="0" applyNumberFormat="1" applyFont="1" applyFill="1" applyBorder="1" applyAlignment="1">
      <alignment horizontal="center" vertical="center" wrapText="1"/>
    </xf>
    <xf numFmtId="3" fontId="68" fillId="29" borderId="0" xfId="0" applyNumberFormat="1" applyFont="1" applyFill="1" applyBorder="1" applyAlignment="1">
      <alignment vertical="center"/>
    </xf>
    <xf numFmtId="0" fontId="74" fillId="29" borderId="3" xfId="0" applyFont="1" applyFill="1" applyBorder="1" applyAlignment="1">
      <alignment horizontal="left" vertical="center" wrapText="1"/>
    </xf>
    <xf numFmtId="0" fontId="68" fillId="29" borderId="0" xfId="0" applyFont="1" applyFill="1" applyBorder="1"/>
    <xf numFmtId="0" fontId="68" fillId="29" borderId="0" xfId="0" applyFont="1" applyFill="1" applyBorder="1" applyAlignment="1">
      <alignment horizontal="left" vertical="center" wrapText="1" shrinkToFit="1"/>
    </xf>
    <xf numFmtId="0" fontId="73" fillId="29" borderId="0" xfId="0" applyFont="1" applyFill="1" applyBorder="1" applyAlignment="1">
      <alignment horizontal="center" vertical="center"/>
    </xf>
    <xf numFmtId="0" fontId="73" fillId="29" borderId="0" xfId="0" applyFont="1" applyFill="1" applyBorder="1" applyAlignment="1">
      <alignment horizontal="right" vertical="center"/>
    </xf>
    <xf numFmtId="3" fontId="68" fillId="29" borderId="3" xfId="0" applyNumberFormat="1" applyFont="1" applyFill="1" applyBorder="1" applyAlignment="1">
      <alignment horizontal="center" vertical="center" wrapText="1"/>
    </xf>
    <xf numFmtId="0" fontId="68" fillId="29" borderId="0" xfId="0" applyFont="1" applyFill="1" applyAlignment="1">
      <alignment horizontal="right" vertical="center"/>
    </xf>
    <xf numFmtId="0" fontId="73" fillId="29" borderId="0" xfId="0" applyFont="1" applyFill="1" applyBorder="1" applyAlignment="1">
      <alignment horizontal="left" vertical="center"/>
    </xf>
    <xf numFmtId="170" fontId="73" fillId="29" borderId="0" xfId="0" applyNumberFormat="1" applyFont="1" applyFill="1" applyBorder="1" applyAlignment="1">
      <alignment horizontal="center" vertical="center" wrapText="1"/>
    </xf>
    <xf numFmtId="170" fontId="73" fillId="29" borderId="0" xfId="0" applyNumberFormat="1" applyFont="1" applyFill="1" applyBorder="1" applyAlignment="1">
      <alignment horizontal="center" vertical="center"/>
    </xf>
    <xf numFmtId="3" fontId="68" fillId="29" borderId="3" xfId="0" applyNumberFormat="1" applyFont="1" applyFill="1" applyBorder="1" applyAlignment="1">
      <alignment horizontal="center" vertical="center" wrapText="1" shrinkToFit="1"/>
    </xf>
    <xf numFmtId="169" fontId="68" fillId="29" borderId="3" xfId="0" applyNumberFormat="1" applyFont="1" applyFill="1" applyBorder="1" applyAlignment="1">
      <alignment horizontal="center" vertical="center" wrapText="1"/>
    </xf>
    <xf numFmtId="169" fontId="68" fillId="29" borderId="0" xfId="0" applyNumberFormat="1" applyFont="1" applyFill="1" applyBorder="1" applyAlignment="1">
      <alignment horizontal="center" vertical="center" wrapText="1"/>
    </xf>
    <xf numFmtId="0" fontId="69" fillId="29" borderId="0" xfId="0" applyFont="1" applyFill="1" applyAlignment="1">
      <alignment vertical="center"/>
    </xf>
    <xf numFmtId="3" fontId="68" fillId="29" borderId="3" xfId="0" applyNumberFormat="1" applyFont="1" applyFill="1" applyBorder="1" applyAlignment="1">
      <alignment horizontal="left" vertical="center" wrapText="1"/>
    </xf>
    <xf numFmtId="0" fontId="68" fillId="29" borderId="0" xfId="0" applyFont="1" applyFill="1" applyAlignment="1"/>
    <xf numFmtId="0" fontId="68" fillId="29" borderId="0" xfId="0" applyFont="1" applyFill="1" applyBorder="1" applyAlignment="1"/>
    <xf numFmtId="0" fontId="71" fillId="29" borderId="0" xfId="0" applyFont="1" applyFill="1" applyAlignment="1">
      <alignment horizontal="center" vertical="center"/>
    </xf>
    <xf numFmtId="0" fontId="68" fillId="29" borderId="0" xfId="0" applyFont="1" applyFill="1" applyAlignment="1">
      <alignment vertical="center" wrapText="1" shrinkToFit="1"/>
    </xf>
    <xf numFmtId="0" fontId="68" fillId="29" borderId="0" xfId="0" applyFont="1" applyFill="1" applyBorder="1" applyAlignment="1">
      <alignment vertical="center" wrapText="1" shrinkToFit="1"/>
    </xf>
    <xf numFmtId="0" fontId="5" fillId="0" borderId="0" xfId="0" applyFont="1"/>
    <xf numFmtId="0" fontId="78" fillId="29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8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2" borderId="3" xfId="0" applyFont="1" applyFill="1" applyBorder="1" applyAlignment="1">
      <alignment horizontal="center" vertical="center"/>
    </xf>
    <xf numFmtId="0" fontId="5" fillId="22" borderId="3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left" vertical="center" wrapText="1"/>
    </xf>
    <xf numFmtId="0" fontId="5" fillId="22" borderId="0" xfId="0" applyFont="1" applyFill="1" applyBorder="1" applyAlignment="1">
      <alignment horizontal="left" vertical="center" wrapText="1"/>
    </xf>
    <xf numFmtId="0" fontId="5" fillId="22" borderId="0" xfId="0" applyFont="1" applyFill="1" applyBorder="1" applyAlignment="1">
      <alignment horizontal="center" vertical="center"/>
    </xf>
    <xf numFmtId="170" fontId="5" fillId="22" borderId="0" xfId="0" applyNumberFormat="1" applyFont="1" applyFill="1" applyBorder="1" applyAlignment="1">
      <alignment horizontal="center" vertical="center" wrapText="1"/>
    </xf>
    <xf numFmtId="170" fontId="5" fillId="22" borderId="0" xfId="0" applyNumberFormat="1" applyFont="1" applyFill="1" applyBorder="1" applyAlignment="1">
      <alignment horizontal="right" vertical="center" wrapText="1"/>
    </xf>
    <xf numFmtId="170" fontId="5" fillId="29" borderId="0" xfId="0" quotePrefix="1" applyNumberFormat="1" applyFont="1" applyFill="1" applyBorder="1" applyAlignment="1">
      <alignment vertical="center" wrapText="1"/>
    </xf>
    <xf numFmtId="170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170" fontId="5" fillId="29" borderId="0" xfId="0" applyNumberFormat="1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left" vertical="center"/>
    </xf>
    <xf numFmtId="0" fontId="4" fillId="22" borderId="3" xfId="0" quotePrefix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5" fillId="22" borderId="3" xfId="0" quotePrefix="1" applyFont="1" applyFill="1" applyBorder="1" applyAlignment="1">
      <alignment horizontal="center" vertical="center"/>
    </xf>
    <xf numFmtId="0" fontId="6" fillId="22" borderId="3" xfId="0" quotePrefix="1" applyFont="1" applyFill="1" applyBorder="1" applyAlignment="1">
      <alignment horizontal="center" vertical="center"/>
    </xf>
    <xf numFmtId="177" fontId="4" fillId="29" borderId="3" xfId="0" applyNumberFormat="1" applyFont="1" applyFill="1" applyBorder="1" applyAlignment="1">
      <alignment vertical="center"/>
    </xf>
    <xf numFmtId="179" fontId="5" fillId="29" borderId="3" xfId="0" applyNumberFormat="1" applyFont="1" applyFill="1" applyBorder="1" applyAlignment="1">
      <alignment horizontal="center" vertical="center" wrapText="1"/>
    </xf>
    <xf numFmtId="179" fontId="6" fillId="29" borderId="3" xfId="0" applyNumberFormat="1" applyFont="1" applyFill="1" applyBorder="1" applyAlignment="1">
      <alignment horizontal="center" vertical="center" wrapText="1"/>
    </xf>
    <xf numFmtId="179" fontId="6" fillId="29" borderId="3" xfId="0" applyNumberFormat="1" applyFont="1" applyFill="1" applyBorder="1" applyAlignment="1">
      <alignment vertical="center"/>
    </xf>
    <xf numFmtId="179" fontId="5" fillId="29" borderId="3" xfId="237" applyNumberFormat="1" applyFont="1" applyFill="1" applyBorder="1" applyAlignment="1">
      <alignment horizontal="center" vertical="center" wrapText="1"/>
    </xf>
    <xf numFmtId="179" fontId="5" fillId="29" borderId="0" xfId="0" applyNumberFormat="1" applyFont="1" applyFill="1" applyBorder="1" applyAlignment="1">
      <alignment horizontal="center" vertical="center" wrapText="1"/>
    </xf>
    <xf numFmtId="179" fontId="4" fillId="29" borderId="0" xfId="0" applyNumberFormat="1" applyFont="1" applyFill="1" applyBorder="1" applyAlignment="1">
      <alignment vertical="center"/>
    </xf>
    <xf numFmtId="0" fontId="5" fillId="0" borderId="3" xfId="0" applyFont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68" fillId="29" borderId="20" xfId="0" applyFont="1" applyFill="1" applyBorder="1" applyAlignment="1">
      <alignment vertical="center"/>
    </xf>
    <xf numFmtId="3" fontId="73" fillId="0" borderId="3" xfId="0" applyNumberFormat="1" applyFont="1" applyFill="1" applyBorder="1" applyAlignment="1">
      <alignment horizontal="right" vertical="center" wrapText="1"/>
    </xf>
    <xf numFmtId="178" fontId="73" fillId="0" borderId="0" xfId="0" applyNumberFormat="1" applyFont="1" applyFill="1" applyBorder="1" applyAlignment="1">
      <alignment vertical="center"/>
    </xf>
    <xf numFmtId="178" fontId="73" fillId="29" borderId="3" xfId="0" applyNumberFormat="1" applyFont="1" applyFill="1" applyBorder="1" applyAlignment="1">
      <alignment horizontal="left" vertical="center" wrapText="1"/>
    </xf>
    <xf numFmtId="178" fontId="73" fillId="29" borderId="3" xfId="0" quotePrefix="1" applyNumberFormat="1" applyFont="1" applyFill="1" applyBorder="1" applyAlignment="1">
      <alignment horizontal="center" vertical="center"/>
    </xf>
    <xf numFmtId="178" fontId="73" fillId="0" borderId="3" xfId="0" applyNumberFormat="1" applyFont="1" applyFill="1" applyBorder="1" applyAlignment="1">
      <alignment horizontal="right" vertical="center" wrapText="1"/>
    </xf>
    <xf numFmtId="178" fontId="68" fillId="29" borderId="3" xfId="0" applyNumberFormat="1" applyFont="1" applyFill="1" applyBorder="1" applyAlignment="1">
      <alignment horizontal="left" vertical="center" wrapText="1"/>
    </xf>
    <xf numFmtId="178" fontId="68" fillId="0" borderId="0" xfId="0" applyNumberFormat="1" applyFont="1" applyFill="1" applyAlignment="1">
      <alignment vertical="center"/>
    </xf>
    <xf numFmtId="178" fontId="68" fillId="29" borderId="3" xfId="0" quotePrefix="1" applyNumberFormat="1" applyFont="1" applyFill="1" applyBorder="1" applyAlignment="1">
      <alignment horizontal="center" vertical="center"/>
    </xf>
    <xf numFmtId="178" fontId="73" fillId="29" borderId="0" xfId="0" applyNumberFormat="1" applyFont="1" applyFill="1" applyBorder="1" applyAlignment="1">
      <alignment horizontal="left" vertical="center" wrapText="1"/>
    </xf>
    <xf numFmtId="178" fontId="73" fillId="29" borderId="0" xfId="0" quotePrefix="1" applyNumberFormat="1" applyFont="1" applyFill="1" applyBorder="1" applyAlignment="1">
      <alignment horizontal="center"/>
    </xf>
    <xf numFmtId="178" fontId="73" fillId="29" borderId="0" xfId="0" applyNumberFormat="1" applyFont="1" applyFill="1" applyBorder="1" applyAlignment="1">
      <alignment horizontal="center" vertical="center" wrapText="1"/>
    </xf>
    <xf numFmtId="178" fontId="68" fillId="29" borderId="0" xfId="0" applyNumberFormat="1" applyFont="1" applyFill="1" applyBorder="1" applyAlignment="1">
      <alignment horizontal="left" vertical="center" wrapText="1"/>
    </xf>
    <xf numFmtId="178" fontId="68" fillId="29" borderId="0" xfId="0" applyNumberFormat="1" applyFont="1" applyFill="1" applyBorder="1" applyAlignment="1">
      <alignment horizontal="center" vertical="center"/>
    </xf>
    <xf numFmtId="178" fontId="68" fillId="29" borderId="0" xfId="0" applyNumberFormat="1" applyFont="1" applyFill="1" applyBorder="1" applyAlignment="1">
      <alignment horizontal="center" vertical="center" wrapText="1"/>
    </xf>
    <xf numFmtId="178" fontId="68" fillId="29" borderId="0" xfId="0" applyNumberFormat="1" applyFont="1" applyFill="1" applyBorder="1" applyAlignment="1">
      <alignment horizontal="right" vertical="center" wrapText="1"/>
    </xf>
    <xf numFmtId="178" fontId="68" fillId="29" borderId="0" xfId="0" applyNumberFormat="1" applyFont="1" applyFill="1" applyBorder="1" applyAlignment="1">
      <alignment vertical="center"/>
    </xf>
    <xf numFmtId="178" fontId="68" fillId="0" borderId="0" xfId="0" applyNumberFormat="1" applyFont="1" applyFill="1" applyBorder="1" applyAlignment="1">
      <alignment vertical="center"/>
    </xf>
    <xf numFmtId="178" fontId="75" fillId="29" borderId="0" xfId="0" applyNumberFormat="1" applyFont="1" applyFill="1" applyBorder="1" applyAlignment="1">
      <alignment horizontal="center" vertical="center" wrapText="1"/>
    </xf>
    <xf numFmtId="178" fontId="68" fillId="29" borderId="0" xfId="0" quotePrefix="1" applyNumberFormat="1" applyFont="1" applyFill="1" applyBorder="1" applyAlignment="1">
      <alignment horizontal="center" vertical="center"/>
    </xf>
    <xf numFmtId="178" fontId="71" fillId="29" borderId="0" xfId="0" applyNumberFormat="1" applyFont="1" applyFill="1" applyBorder="1" applyAlignment="1">
      <alignment vertical="center"/>
    </xf>
    <xf numFmtId="178" fontId="68" fillId="29" borderId="0" xfId="0" applyNumberFormat="1" applyFont="1" applyFill="1" applyAlignment="1">
      <alignment horizontal="left" vertical="center"/>
    </xf>
    <xf numFmtId="178" fontId="68" fillId="29" borderId="0" xfId="0" applyNumberFormat="1" applyFont="1" applyFill="1" applyAlignment="1">
      <alignment vertical="center"/>
    </xf>
    <xf numFmtId="178" fontId="68" fillId="0" borderId="0" xfId="0" applyNumberFormat="1" applyFont="1" applyFill="1" applyBorder="1" applyAlignment="1">
      <alignment horizontal="left" vertical="center" wrapText="1"/>
    </xf>
    <xf numFmtId="178" fontId="68" fillId="0" borderId="0" xfId="0" applyNumberFormat="1" applyFont="1" applyFill="1" applyBorder="1" applyAlignment="1">
      <alignment horizontal="center" vertical="center"/>
    </xf>
    <xf numFmtId="178" fontId="68" fillId="0" borderId="0" xfId="0" applyNumberFormat="1" applyFont="1" applyFill="1" applyBorder="1" applyAlignment="1">
      <alignment horizontal="center" vertical="center" wrapText="1"/>
    </xf>
    <xf numFmtId="178" fontId="68" fillId="0" borderId="0" xfId="0" applyNumberFormat="1" applyFont="1" applyFill="1" applyBorder="1" applyAlignment="1">
      <alignment horizontal="right" vertical="center" wrapText="1"/>
    </xf>
    <xf numFmtId="178" fontId="68" fillId="0" borderId="0" xfId="0" applyNumberFormat="1" applyFont="1" applyFill="1" applyBorder="1" applyAlignment="1">
      <alignment vertical="center" wrapText="1"/>
    </xf>
    <xf numFmtId="173" fontId="73" fillId="0" borderId="3" xfId="0" applyNumberFormat="1" applyFont="1" applyFill="1" applyBorder="1" applyAlignment="1">
      <alignment horizontal="center" vertical="center" wrapText="1"/>
    </xf>
    <xf numFmtId="173" fontId="68" fillId="0" borderId="3" xfId="0" applyNumberFormat="1" applyFont="1" applyFill="1" applyBorder="1" applyAlignment="1">
      <alignment horizontal="center"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179" fontId="68" fillId="29" borderId="3" xfId="0" applyNumberFormat="1" applyFont="1" applyFill="1" applyBorder="1" applyAlignment="1">
      <alignment horizontal="center" vertical="center" wrapText="1"/>
    </xf>
    <xf numFmtId="173" fontId="68" fillId="29" borderId="3" xfId="0" applyNumberFormat="1" applyFont="1" applyFill="1" applyBorder="1" applyAlignment="1">
      <alignment horizontal="right" vertical="center" wrapText="1"/>
    </xf>
    <xf numFmtId="173" fontId="68" fillId="0" borderId="3" xfId="0" applyNumberFormat="1" applyFont="1" applyFill="1" applyBorder="1" applyAlignment="1">
      <alignment horizontal="right" vertical="center" wrapText="1"/>
    </xf>
    <xf numFmtId="173" fontId="5" fillId="29" borderId="3" xfId="0" applyNumberFormat="1" applyFont="1" applyFill="1" applyBorder="1" applyAlignment="1">
      <alignment horizontal="right" vertical="center" wrapText="1"/>
    </xf>
    <xf numFmtId="179" fontId="68" fillId="29" borderId="3" xfId="0" applyNumberFormat="1" applyFont="1" applyFill="1" applyBorder="1" applyAlignment="1">
      <alignment horizontal="right" vertical="center" wrapText="1"/>
    </xf>
    <xf numFmtId="3" fontId="73" fillId="29" borderId="3" xfId="0" applyNumberFormat="1" applyFont="1" applyFill="1" applyBorder="1" applyAlignment="1">
      <alignment horizontal="right" vertical="center" wrapText="1"/>
    </xf>
    <xf numFmtId="3" fontId="68" fillId="29" borderId="3" xfId="0" applyNumberFormat="1" applyFont="1" applyFill="1" applyBorder="1" applyAlignment="1">
      <alignment horizontal="right" vertical="center" wrapText="1"/>
    </xf>
    <xf numFmtId="173" fontId="73" fillId="29" borderId="3" xfId="0" applyNumberFormat="1" applyFont="1" applyFill="1" applyBorder="1" applyAlignment="1">
      <alignment horizontal="right" vertical="center" wrapText="1"/>
    </xf>
    <xf numFmtId="179" fontId="68" fillId="0" borderId="3" xfId="0" applyNumberFormat="1" applyFont="1" applyFill="1" applyBorder="1" applyAlignment="1">
      <alignment horizontal="right" vertical="center" wrapText="1"/>
    </xf>
    <xf numFmtId="3" fontId="68" fillId="0" borderId="3" xfId="0" applyNumberFormat="1" applyFont="1" applyFill="1" applyBorder="1" applyAlignment="1">
      <alignment horizontal="right" vertical="center" wrapText="1"/>
    </xf>
    <xf numFmtId="179" fontId="68" fillId="0" borderId="3" xfId="0" applyNumberFormat="1" applyFont="1" applyFill="1" applyBorder="1" applyAlignment="1">
      <alignment horizontal="center" vertical="center" wrapText="1"/>
    </xf>
    <xf numFmtId="173" fontId="73" fillId="0" borderId="3" xfId="0" applyNumberFormat="1" applyFont="1" applyFill="1" applyBorder="1" applyAlignment="1">
      <alignment horizontal="right" vertical="center" wrapText="1"/>
    </xf>
    <xf numFmtId="179" fontId="73" fillId="29" borderId="3" xfId="0" applyNumberFormat="1" applyFont="1" applyFill="1" applyBorder="1" applyAlignment="1">
      <alignment horizontal="right" vertical="center" wrapText="1"/>
    </xf>
    <xf numFmtId="173" fontId="5" fillId="29" borderId="3" xfId="0" applyNumberFormat="1" applyFont="1" applyFill="1" applyBorder="1" applyAlignment="1">
      <alignment horizontal="center" vertical="center" wrapText="1"/>
    </xf>
    <xf numFmtId="178" fontId="73" fillId="29" borderId="3" xfId="245" applyNumberFormat="1" applyFont="1" applyFill="1" applyBorder="1" applyAlignment="1">
      <alignment horizontal="left" vertical="center" wrapText="1"/>
    </xf>
    <xf numFmtId="178" fontId="73" fillId="29" borderId="3" xfId="0" applyNumberFormat="1" applyFont="1" applyFill="1" applyBorder="1" applyAlignment="1">
      <alignment horizontal="center" vertical="center"/>
    </xf>
    <xf numFmtId="178" fontId="68" fillId="29" borderId="3" xfId="245" applyNumberFormat="1" applyFont="1" applyFill="1" applyBorder="1" applyAlignment="1">
      <alignment horizontal="left" vertical="center" wrapText="1"/>
    </xf>
    <xf numFmtId="178" fontId="68" fillId="29" borderId="3" xfId="0" applyNumberFormat="1" applyFont="1" applyFill="1" applyBorder="1" applyAlignment="1">
      <alignment horizontal="center" vertical="center"/>
    </xf>
    <xf numFmtId="178" fontId="68" fillId="29" borderId="3" xfId="245" applyNumberFormat="1" applyFont="1" applyFill="1" applyBorder="1" applyAlignment="1">
      <alignment horizontal="center" vertical="center"/>
    </xf>
    <xf numFmtId="178" fontId="73" fillId="29" borderId="3" xfId="245" applyNumberFormat="1" applyFont="1" applyFill="1" applyBorder="1" applyAlignment="1">
      <alignment horizontal="center" vertical="center"/>
    </xf>
    <xf numFmtId="178" fontId="73" fillId="29" borderId="19" xfId="0" quotePrefix="1" applyNumberFormat="1" applyFont="1" applyFill="1" applyBorder="1" applyAlignment="1">
      <alignment horizontal="center" vertical="center"/>
    </xf>
    <xf numFmtId="178" fontId="73" fillId="29" borderId="15" xfId="245" applyNumberFormat="1" applyFont="1" applyFill="1" applyBorder="1" applyAlignment="1">
      <alignment horizontal="left" vertical="center" wrapText="1"/>
    </xf>
    <xf numFmtId="178" fontId="73" fillId="29" borderId="14" xfId="245" applyNumberFormat="1" applyFont="1" applyFill="1" applyBorder="1" applyAlignment="1">
      <alignment horizontal="left" vertical="center" wrapText="1"/>
    </xf>
    <xf numFmtId="178" fontId="73" fillId="29" borderId="16" xfId="245" applyNumberFormat="1" applyFont="1" applyFill="1" applyBorder="1" applyAlignment="1">
      <alignment horizontal="left" vertical="center" wrapText="1"/>
    </xf>
    <xf numFmtId="178" fontId="68" fillId="29" borderId="19" xfId="0" quotePrefix="1" applyNumberFormat="1" applyFont="1" applyFill="1" applyBorder="1" applyAlignment="1">
      <alignment horizontal="center" vertical="center"/>
    </xf>
    <xf numFmtId="178" fontId="73" fillId="29" borderId="0" xfId="0" quotePrefix="1" applyNumberFormat="1" applyFont="1" applyFill="1" applyBorder="1" applyAlignment="1">
      <alignment horizontal="center" vertical="center"/>
    </xf>
    <xf numFmtId="178" fontId="73" fillId="29" borderId="0" xfId="0" applyNumberFormat="1" applyFont="1" applyFill="1" applyBorder="1" applyAlignment="1">
      <alignment horizontal="right" vertical="center" wrapText="1"/>
    </xf>
    <xf numFmtId="178" fontId="73" fillId="29" borderId="0" xfId="0" applyNumberFormat="1" applyFont="1" applyFill="1" applyBorder="1" applyAlignment="1">
      <alignment horizontal="right" vertical="center"/>
    </xf>
    <xf numFmtId="178" fontId="68" fillId="29" borderId="3" xfId="0" applyNumberFormat="1" applyFont="1" applyFill="1" applyBorder="1" applyAlignment="1">
      <alignment horizontal="right"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5" fillId="29" borderId="3" xfId="0" applyNumberFormat="1" applyFont="1" applyFill="1" applyBorder="1" applyAlignment="1">
      <alignment horizontal="center" vertical="center" wrapText="1"/>
    </xf>
    <xf numFmtId="178" fontId="68" fillId="0" borderId="3" xfId="0" applyNumberFormat="1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left" vertical="center" wrapText="1"/>
    </xf>
    <xf numFmtId="14" fontId="68" fillId="29" borderId="3" xfId="0" applyNumberFormat="1" applyFont="1" applyFill="1" applyBorder="1" applyAlignment="1">
      <alignment horizontal="left" vertical="center" wrapText="1" shrinkToFit="1"/>
    </xf>
    <xf numFmtId="178" fontId="5" fillId="29" borderId="3" xfId="0" applyNumberFormat="1" applyFont="1" applyFill="1" applyBorder="1" applyAlignment="1">
      <alignment horizontal="right" vertical="center" wrapText="1"/>
    </xf>
    <xf numFmtId="178" fontId="4" fillId="29" borderId="3" xfId="0" applyNumberFormat="1" applyFont="1" applyFill="1" applyBorder="1" applyAlignment="1">
      <alignment horizontal="center" vertical="center" wrapText="1"/>
    </xf>
    <xf numFmtId="169" fontId="5" fillId="29" borderId="3" xfId="0" applyNumberFormat="1" applyFont="1" applyFill="1" applyBorder="1" applyAlignment="1">
      <alignment horizontal="center" vertical="center" wrapText="1"/>
    </xf>
    <xf numFmtId="178" fontId="68" fillId="29" borderId="3" xfId="182" applyNumberFormat="1" applyFont="1" applyFill="1" applyBorder="1" applyAlignment="1">
      <alignment vertical="center" wrapText="1"/>
      <protection locked="0"/>
    </xf>
    <xf numFmtId="178" fontId="73" fillId="29" borderId="3" xfId="182" applyNumberFormat="1" applyFont="1" applyFill="1" applyBorder="1" applyAlignment="1">
      <alignment vertical="center" wrapText="1"/>
      <protection locked="0"/>
    </xf>
    <xf numFmtId="178" fontId="68" fillId="29" borderId="3" xfId="0" applyNumberFormat="1" applyFont="1" applyFill="1" applyBorder="1" applyAlignment="1" applyProtection="1">
      <alignment horizontal="left" vertical="center" wrapText="1"/>
      <protection locked="0"/>
    </xf>
    <xf numFmtId="178" fontId="73" fillId="29" borderId="3" xfId="0" applyNumberFormat="1" applyFont="1" applyFill="1" applyBorder="1" applyAlignment="1" applyProtection="1">
      <alignment horizontal="left" vertical="center" wrapText="1"/>
      <protection locked="0"/>
    </xf>
    <xf numFmtId="0" fontId="5" fillId="22" borderId="3" xfId="0" applyFont="1" applyFill="1" applyBorder="1" applyAlignment="1">
      <alignment horizontal="left" vertical="center" wrapText="1"/>
    </xf>
    <xf numFmtId="178" fontId="73" fillId="0" borderId="3" xfId="0" applyNumberFormat="1" applyFont="1" applyFill="1" applyBorder="1" applyAlignment="1">
      <alignment horizontal="center" vertical="center" wrapText="1"/>
    </xf>
    <xf numFmtId="180" fontId="68" fillId="0" borderId="3" xfId="0" applyNumberFormat="1" applyFont="1" applyFill="1" applyBorder="1" applyAlignment="1">
      <alignment horizontal="center" vertical="center" wrapText="1"/>
    </xf>
    <xf numFmtId="178" fontId="68" fillId="0" borderId="3" xfId="0" applyNumberFormat="1" applyFont="1" applyFill="1" applyBorder="1" applyAlignment="1">
      <alignment horizontal="right" vertical="center" wrapText="1"/>
    </xf>
    <xf numFmtId="0" fontId="68" fillId="30" borderId="3" xfId="0" applyFont="1" applyFill="1" applyBorder="1" applyAlignment="1">
      <alignment horizontal="left" vertical="center" wrapText="1"/>
    </xf>
    <xf numFmtId="178" fontId="5" fillId="29" borderId="3" xfId="0" applyNumberFormat="1" applyFont="1" applyFill="1" applyBorder="1" applyAlignment="1">
      <alignment vertical="center"/>
    </xf>
    <xf numFmtId="178" fontId="68" fillId="29" borderId="3" xfId="0" applyNumberFormat="1" applyFont="1" applyFill="1" applyBorder="1" applyAlignment="1">
      <alignment vertical="center"/>
    </xf>
    <xf numFmtId="178" fontId="68" fillId="29" borderId="3" xfId="0" applyNumberFormat="1" applyFont="1" applyFill="1" applyBorder="1" applyAlignment="1">
      <alignment horizontal="center" vertical="center" wrapText="1"/>
    </xf>
    <xf numFmtId="0" fontId="79" fillId="29" borderId="3" xfId="0" quotePrefix="1" applyFont="1" applyFill="1" applyBorder="1" applyAlignment="1">
      <alignment horizontal="center" vertical="center"/>
    </xf>
    <xf numFmtId="178" fontId="79" fillId="29" borderId="3" xfId="0" applyNumberFormat="1" applyFont="1" applyFill="1" applyBorder="1" applyAlignment="1">
      <alignment horizontal="left" vertical="center" wrapText="1"/>
    </xf>
    <xf numFmtId="0" fontId="79" fillId="29" borderId="15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vertical="center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73" fillId="29" borderId="13" xfId="0" applyFont="1" applyFill="1" applyBorder="1" applyAlignment="1">
      <alignment horizontal="center" vertical="center"/>
    </xf>
    <xf numFmtId="0" fontId="73" fillId="29" borderId="13" xfId="0" applyFont="1" applyFill="1" applyBorder="1" applyAlignment="1">
      <alignment vertical="center"/>
    </xf>
    <xf numFmtId="0" fontId="4" fillId="22" borderId="3" xfId="0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right" vertical="center" wrapText="1"/>
    </xf>
    <xf numFmtId="0" fontId="4" fillId="29" borderId="3" xfId="0" applyFont="1" applyFill="1" applyBorder="1" applyAlignment="1">
      <alignment horizontal="left" vertical="center"/>
    </xf>
    <xf numFmtId="0" fontId="66" fillId="0" borderId="3" xfId="0" applyFont="1" applyBorder="1" applyAlignment="1">
      <alignment horizontal="left" vertical="center" wrapText="1"/>
    </xf>
    <xf numFmtId="0" fontId="73" fillId="22" borderId="3" xfId="0" applyFont="1" applyFill="1" applyBorder="1" applyAlignment="1">
      <alignment horizontal="left" vertical="center" wrapText="1"/>
    </xf>
    <xf numFmtId="0" fontId="73" fillId="22" borderId="3" xfId="0" applyFont="1" applyFill="1" applyBorder="1" applyAlignment="1">
      <alignment horizontal="center" vertical="center" wrapText="1"/>
    </xf>
    <xf numFmtId="0" fontId="5" fillId="29" borderId="3" xfId="0" quotePrefix="1" applyFont="1" applyFill="1" applyBorder="1" applyAlignment="1">
      <alignment horizontal="center" vertical="center"/>
    </xf>
    <xf numFmtId="0" fontId="5" fillId="29" borderId="3" xfId="0" quotePrefix="1" applyFont="1" applyFill="1" applyBorder="1" applyAlignment="1">
      <alignment horizontal="left" vertical="center"/>
    </xf>
    <xf numFmtId="178" fontId="5" fillId="29" borderId="3" xfId="0" applyNumberFormat="1" applyFont="1" applyFill="1" applyBorder="1" applyAlignment="1">
      <alignment horizontal="left" vertical="center" wrapText="1"/>
    </xf>
    <xf numFmtId="0" fontId="73" fillId="22" borderId="3" xfId="0" quotePrefix="1" applyFont="1" applyFill="1" applyBorder="1" applyAlignment="1">
      <alignment horizontal="center" vertical="center"/>
    </xf>
    <xf numFmtId="3" fontId="4" fillId="29" borderId="3" xfId="0" applyNumberFormat="1" applyFont="1" applyFill="1" applyBorder="1" applyAlignment="1">
      <alignment horizontal="center" vertical="center" wrapText="1"/>
    </xf>
    <xf numFmtId="178" fontId="4" fillId="29" borderId="3" xfId="0" applyNumberFormat="1" applyFont="1" applyFill="1" applyBorder="1" applyAlignment="1">
      <alignment horizontal="right"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left" vertical="center" wrapText="1"/>
    </xf>
    <xf numFmtId="0" fontId="5" fillId="0" borderId="3" xfId="0" quotePrefix="1" applyFont="1" applyFill="1" applyBorder="1" applyAlignment="1">
      <alignment horizontal="center" vertical="center"/>
    </xf>
    <xf numFmtId="0" fontId="73" fillId="0" borderId="3" xfId="0" applyFont="1" applyBorder="1" applyAlignment="1">
      <alignment horizontal="left" vertical="center" wrapText="1"/>
    </xf>
    <xf numFmtId="178" fontId="4" fillId="29" borderId="3" xfId="0" applyNumberFormat="1" applyFont="1" applyFill="1" applyBorder="1" applyAlignment="1">
      <alignment vertical="center"/>
    </xf>
    <xf numFmtId="179" fontId="5" fillId="29" borderId="3" xfId="0" applyNumberFormat="1" applyFont="1" applyFill="1" applyBorder="1" applyAlignment="1">
      <alignment vertical="center"/>
    </xf>
    <xf numFmtId="178" fontId="68" fillId="29" borderId="3" xfId="0" applyNumberFormat="1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left" vertical="center" wrapText="1"/>
    </xf>
    <xf numFmtId="0" fontId="68" fillId="29" borderId="0" xfId="0" applyFont="1" applyFill="1" applyBorder="1" applyAlignment="1">
      <alignment horizontal="left" vertical="center"/>
    </xf>
    <xf numFmtId="0" fontId="68" fillId="29" borderId="0" xfId="0" applyFont="1" applyFill="1" applyBorder="1" applyAlignment="1">
      <alignment vertical="center"/>
    </xf>
    <xf numFmtId="178" fontId="68" fillId="29" borderId="15" xfId="0" applyNumberFormat="1" applyFont="1" applyFill="1" applyBorder="1" applyAlignment="1">
      <alignment horizontal="center" vertical="center" wrapText="1"/>
    </xf>
    <xf numFmtId="0" fontId="68" fillId="29" borderId="0" xfId="0" applyFont="1" applyFill="1" applyAlignment="1">
      <alignment horizontal="center" vertical="center"/>
    </xf>
    <xf numFmtId="0" fontId="68" fillId="29" borderId="0" xfId="0" applyFont="1" applyFill="1" applyBorder="1" applyAlignment="1">
      <alignment horizontal="center" vertical="center"/>
    </xf>
    <xf numFmtId="0" fontId="68" fillId="29" borderId="0" xfId="0" applyFont="1" applyFill="1" applyAlignment="1">
      <alignment horizontal="left" vertical="center"/>
    </xf>
    <xf numFmtId="0" fontId="68" fillId="29" borderId="20" xfId="0" applyFont="1" applyFill="1" applyBorder="1" applyAlignment="1">
      <alignment horizontal="left" vertical="center"/>
    </xf>
    <xf numFmtId="0" fontId="68" fillId="29" borderId="3" xfId="0" applyFont="1" applyFill="1" applyBorder="1" applyAlignment="1">
      <alignment horizontal="center" vertical="center"/>
    </xf>
    <xf numFmtId="0" fontId="68" fillId="29" borderId="3" xfId="0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center" vertical="center" wrapText="1" shrinkToFit="1"/>
    </xf>
    <xf numFmtId="178" fontId="68" fillId="29" borderId="0" xfId="0" applyNumberFormat="1" applyFont="1" applyFill="1" applyAlignment="1">
      <alignment horizontal="center" vertical="center"/>
    </xf>
    <xf numFmtId="170" fontId="5" fillId="29" borderId="0" xfId="0" applyNumberFormat="1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left" vertical="center"/>
    </xf>
    <xf numFmtId="170" fontId="68" fillId="29" borderId="0" xfId="0" applyNumberFormat="1" applyFont="1" applyFill="1" applyBorder="1" applyAlignment="1">
      <alignment horizontal="center" vertical="center" wrapText="1"/>
    </xf>
    <xf numFmtId="178" fontId="68" fillId="29" borderId="16" xfId="0" applyNumberFormat="1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left" vertical="center" wrapText="1"/>
    </xf>
    <xf numFmtId="0" fontId="68" fillId="29" borderId="3" xfId="0" applyFont="1" applyFill="1" applyBorder="1" applyAlignment="1">
      <alignment horizontal="left" vertical="center" wrapText="1"/>
    </xf>
    <xf numFmtId="0" fontId="73" fillId="29" borderId="0" xfId="0" applyFont="1" applyFill="1" applyBorder="1" applyAlignment="1">
      <alignment vertical="center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68" fillId="29" borderId="15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 wrapText="1"/>
    </xf>
    <xf numFmtId="178" fontId="5" fillId="29" borderId="3" xfId="0" applyNumberFormat="1" applyFont="1" applyFill="1" applyBorder="1" applyAlignment="1">
      <alignment horizontal="center" vertical="center" wrapText="1"/>
    </xf>
    <xf numFmtId="0" fontId="73" fillId="29" borderId="0" xfId="0" applyFont="1" applyFill="1" applyBorder="1" applyAlignment="1">
      <alignment horizontal="left" vertical="center" wrapText="1"/>
    </xf>
    <xf numFmtId="3" fontId="5" fillId="29" borderId="3" xfId="0" applyNumberFormat="1" applyFont="1" applyFill="1" applyBorder="1" applyAlignment="1">
      <alignment horizontal="center" vertical="center" wrapText="1"/>
    </xf>
    <xf numFmtId="178" fontId="68" fillId="29" borderId="14" xfId="0" applyNumberFormat="1" applyFont="1" applyFill="1" applyBorder="1" applyAlignment="1">
      <alignment horizontal="center" vertical="center" wrapText="1"/>
    </xf>
    <xf numFmtId="0" fontId="68" fillId="29" borderId="0" xfId="0" applyFont="1" applyFill="1" applyBorder="1" applyAlignment="1">
      <alignment horizontal="center" vertical="center" wrapText="1"/>
    </xf>
    <xf numFmtId="179" fontId="68" fillId="29" borderId="3" xfId="0" applyNumberFormat="1" applyFont="1" applyFill="1" applyBorder="1" applyAlignment="1">
      <alignment horizontal="center" vertical="center" wrapText="1"/>
    </xf>
    <xf numFmtId="179" fontId="73" fillId="29" borderId="3" xfId="0" applyNumberFormat="1" applyFont="1" applyFill="1" applyBorder="1" applyAlignment="1">
      <alignment horizontal="center" vertical="center" wrapText="1"/>
    </xf>
    <xf numFmtId="0" fontId="5" fillId="29" borderId="15" xfId="0" applyFont="1" applyFill="1" applyBorder="1" applyAlignment="1">
      <alignment horizontal="left" vertical="center" wrapText="1"/>
    </xf>
    <xf numFmtId="0" fontId="68" fillId="29" borderId="15" xfId="0" applyFont="1" applyFill="1" applyBorder="1" applyAlignment="1">
      <alignment horizontal="center" vertical="center" wrapText="1" shrinkToFit="1"/>
    </xf>
    <xf numFmtId="0" fontId="73" fillId="29" borderId="13" xfId="0" applyFont="1" applyFill="1" applyBorder="1" applyAlignment="1">
      <alignment horizontal="left" vertical="center" wrapText="1"/>
    </xf>
    <xf numFmtId="0" fontId="68" fillId="29" borderId="0" xfId="0" applyFont="1" applyFill="1" applyBorder="1" applyAlignment="1">
      <alignment horizontal="center"/>
    </xf>
    <xf numFmtId="0" fontId="5" fillId="29" borderId="0" xfId="0" applyFont="1" applyFill="1" applyBorder="1" applyAlignment="1">
      <alignment horizontal="center" vertical="center"/>
    </xf>
    <xf numFmtId="170" fontId="5" fillId="29" borderId="0" xfId="0" applyNumberFormat="1" applyFont="1" applyFill="1" applyBorder="1" applyAlignment="1">
      <alignment horizontal="center" vertical="center" wrapText="1"/>
    </xf>
    <xf numFmtId="0" fontId="75" fillId="29" borderId="0" xfId="0" applyFont="1" applyFill="1" applyBorder="1" applyAlignment="1">
      <alignment horizontal="center" vertical="center" wrapText="1"/>
    </xf>
    <xf numFmtId="0" fontId="69" fillId="29" borderId="0" xfId="0" applyFont="1" applyFill="1"/>
    <xf numFmtId="0" fontId="69" fillId="29" borderId="0" xfId="0" applyFont="1" applyFill="1" applyAlignment="1">
      <alignment horizontal="center" vertical="center"/>
    </xf>
    <xf numFmtId="0" fontId="66" fillId="29" borderId="0" xfId="0" applyFont="1" applyFill="1" applyAlignment="1">
      <alignment vertical="center"/>
    </xf>
    <xf numFmtId="0" fontId="4" fillId="29" borderId="0" xfId="0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/>
    </xf>
    <xf numFmtId="0" fontId="4" fillId="29" borderId="3" xfId="0" applyFont="1" applyFill="1" applyBorder="1" applyAlignment="1">
      <alignment horizontal="center" vertical="center" wrapText="1"/>
    </xf>
    <xf numFmtId="0" fontId="4" fillId="29" borderId="3" xfId="0" quotePrefix="1" applyFont="1" applyFill="1" applyBorder="1" applyAlignment="1">
      <alignment horizontal="center" vertical="center"/>
    </xf>
    <xf numFmtId="0" fontId="4" fillId="29" borderId="0" xfId="0" applyFont="1" applyFill="1" applyBorder="1" applyAlignment="1">
      <alignment vertical="center"/>
    </xf>
    <xf numFmtId="0" fontId="73" fillId="29" borderId="3" xfId="0" quotePrefix="1" applyFont="1" applyFill="1" applyBorder="1" applyAlignment="1">
      <alignment horizontal="center" vertical="center"/>
    </xf>
    <xf numFmtId="173" fontId="4" fillId="29" borderId="3" xfId="0" applyNumberFormat="1" applyFont="1" applyFill="1" applyBorder="1" applyAlignment="1">
      <alignment horizontal="right" vertical="center" wrapText="1"/>
    </xf>
    <xf numFmtId="0" fontId="4" fillId="29" borderId="0" xfId="0" applyFont="1" applyFill="1" applyBorder="1" applyAlignment="1">
      <alignment horizontal="center" vertical="center"/>
    </xf>
    <xf numFmtId="0" fontId="4" fillId="29" borderId="0" xfId="0" quotePrefix="1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left" vertical="center" wrapText="1"/>
    </xf>
    <xf numFmtId="170" fontId="5" fillId="29" borderId="0" xfId="0" applyNumberFormat="1" applyFont="1" applyFill="1" applyBorder="1" applyAlignment="1">
      <alignment horizontal="right" vertical="center" wrapText="1"/>
    </xf>
    <xf numFmtId="0" fontId="5" fillId="29" borderId="0" xfId="0" applyFont="1" applyFill="1" applyBorder="1" applyAlignment="1">
      <alignment vertical="center" wrapText="1"/>
    </xf>
    <xf numFmtId="0" fontId="73" fillId="29" borderId="0" xfId="0" applyFont="1" applyFill="1" applyAlignment="1">
      <alignment horizontal="right" vertical="center"/>
    </xf>
    <xf numFmtId="0" fontId="69" fillId="29" borderId="0" xfId="245" applyFont="1" applyFill="1"/>
    <xf numFmtId="0" fontId="73" fillId="29" borderId="0" xfId="0" applyFont="1" applyFill="1" applyAlignment="1">
      <alignment vertical="center"/>
    </xf>
    <xf numFmtId="178" fontId="5" fillId="29" borderId="15" xfId="0" applyNumberFormat="1" applyFont="1" applyFill="1" applyBorder="1" applyAlignment="1">
      <alignment horizontal="center" vertical="center" wrapText="1"/>
    </xf>
    <xf numFmtId="178" fontId="5" fillId="29" borderId="16" xfId="0" applyNumberFormat="1" applyFont="1" applyFill="1" applyBorder="1" applyAlignment="1">
      <alignment horizontal="center" vertical="center" wrapText="1"/>
    </xf>
    <xf numFmtId="0" fontId="68" fillId="29" borderId="15" xfId="0" applyFont="1" applyFill="1" applyBorder="1" applyAlignment="1">
      <alignment vertical="center"/>
    </xf>
    <xf numFmtId="0" fontId="68" fillId="29" borderId="14" xfId="0" applyFont="1" applyFill="1" applyBorder="1" applyAlignment="1">
      <alignment vertical="center"/>
    </xf>
    <xf numFmtId="0" fontId="68" fillId="29" borderId="16" xfId="0" applyFont="1" applyFill="1" applyBorder="1" applyAlignment="1">
      <alignment horizontal="right" vertical="center"/>
    </xf>
    <xf numFmtId="0" fontId="68" fillId="29" borderId="3" xfId="0" applyFont="1" applyFill="1" applyBorder="1" applyAlignment="1">
      <alignment horizontal="left" vertical="center"/>
    </xf>
    <xf numFmtId="0" fontId="68" fillId="29" borderId="14" xfId="0" applyFont="1" applyFill="1" applyBorder="1" applyAlignment="1">
      <alignment vertical="center" wrapText="1"/>
    </xf>
    <xf numFmtId="0" fontId="68" fillId="29" borderId="3" xfId="0" applyFont="1" applyFill="1" applyBorder="1" applyAlignment="1">
      <alignment vertical="center"/>
    </xf>
    <xf numFmtId="0" fontId="68" fillId="29" borderId="16" xfId="0" applyFont="1" applyFill="1" applyBorder="1" applyAlignment="1">
      <alignment vertical="center" wrapText="1"/>
    </xf>
    <xf numFmtId="178" fontId="71" fillId="29" borderId="0" xfId="0" applyNumberFormat="1" applyFont="1" applyFill="1" applyAlignment="1">
      <alignment horizontal="center" vertical="center"/>
    </xf>
    <xf numFmtId="0" fontId="73" fillId="29" borderId="0" xfId="0" applyFont="1" applyFill="1" applyBorder="1" applyAlignment="1" applyProtection="1">
      <alignment horizontal="left" vertical="center"/>
      <protection locked="0"/>
    </xf>
    <xf numFmtId="170" fontId="73" fillId="29" borderId="0" xfId="0" applyNumberFormat="1" applyFont="1" applyFill="1" applyBorder="1" applyAlignment="1">
      <alignment horizontal="right" vertical="center" wrapText="1"/>
    </xf>
    <xf numFmtId="0" fontId="68" fillId="29" borderId="0" xfId="0" applyFont="1" applyFill="1" applyBorder="1" applyAlignment="1">
      <alignment vertical="center" wrapText="1"/>
    </xf>
    <xf numFmtId="0" fontId="68" fillId="29" borderId="0" xfId="0" applyFont="1" applyFill="1" applyBorder="1" applyAlignment="1">
      <alignment horizontal="left" vertical="center"/>
    </xf>
    <xf numFmtId="0" fontId="68" fillId="29" borderId="0" xfId="0" applyFont="1" applyFill="1" applyBorder="1" applyAlignment="1">
      <alignment horizontal="left" vertical="center" wrapText="1"/>
    </xf>
    <xf numFmtId="0" fontId="73" fillId="29" borderId="13" xfId="0" applyFont="1" applyFill="1" applyBorder="1" applyAlignment="1">
      <alignment horizontal="right" vertical="center" wrapText="1"/>
    </xf>
    <xf numFmtId="0" fontId="70" fillId="29" borderId="13" xfId="0" applyFont="1" applyFill="1" applyBorder="1" applyAlignment="1">
      <alignment horizontal="left" vertical="center"/>
    </xf>
    <xf numFmtId="178" fontId="74" fillId="29" borderId="3" xfId="0" applyNumberFormat="1" applyFont="1" applyFill="1" applyBorder="1" applyAlignment="1">
      <alignment horizontal="center" vertical="center"/>
    </xf>
    <xf numFmtId="178" fontId="68" fillId="29" borderId="18" xfId="0" applyNumberFormat="1" applyFont="1" applyFill="1" applyBorder="1" applyAlignment="1">
      <alignment horizontal="center" vertical="center" wrapText="1" shrinkToFit="1"/>
    </xf>
    <xf numFmtId="178" fontId="68" fillId="29" borderId="19" xfId="0" applyNumberFormat="1" applyFont="1" applyFill="1" applyBorder="1" applyAlignment="1">
      <alignment horizontal="center" vertical="center" wrapText="1" shrinkToFit="1"/>
    </xf>
    <xf numFmtId="178" fontId="68" fillId="29" borderId="18" xfId="0" applyNumberFormat="1" applyFont="1" applyFill="1" applyBorder="1" applyAlignment="1">
      <alignment horizontal="center" vertical="center" wrapText="1"/>
    </xf>
    <xf numFmtId="178" fontId="68" fillId="29" borderId="19" xfId="0" applyNumberFormat="1" applyFont="1" applyFill="1" applyBorder="1" applyAlignment="1">
      <alignment horizontal="center" vertical="center" wrapText="1"/>
    </xf>
    <xf numFmtId="178" fontId="74" fillId="29" borderId="15" xfId="0" applyNumberFormat="1" applyFont="1" applyFill="1" applyBorder="1" applyAlignment="1" applyProtection="1">
      <alignment horizontal="center"/>
      <protection locked="0"/>
    </xf>
    <xf numFmtId="178" fontId="74" fillId="29" borderId="14" xfId="0" applyNumberFormat="1" applyFont="1" applyFill="1" applyBorder="1" applyAlignment="1" applyProtection="1">
      <alignment horizontal="center"/>
      <protection locked="0"/>
    </xf>
    <xf numFmtId="178" fontId="74" fillId="29" borderId="16" xfId="0" applyNumberFormat="1" applyFont="1" applyFill="1" applyBorder="1" applyAlignment="1" applyProtection="1">
      <alignment horizontal="center"/>
      <protection locked="0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69" fillId="29" borderId="3" xfId="0" applyNumberFormat="1" applyFont="1" applyFill="1" applyBorder="1" applyAlignment="1">
      <alignment horizontal="center" vertical="center" wrapText="1"/>
    </xf>
    <xf numFmtId="178" fontId="68" fillId="29" borderId="3" xfId="0" applyNumberFormat="1" applyFont="1" applyFill="1" applyBorder="1" applyAlignment="1">
      <alignment horizontal="center" vertical="center"/>
    </xf>
    <xf numFmtId="178" fontId="74" fillId="29" borderId="3" xfId="0" applyNumberFormat="1" applyFont="1" applyFill="1" applyBorder="1" applyAlignment="1">
      <alignment horizontal="center" vertical="center" wrapText="1"/>
    </xf>
    <xf numFmtId="178" fontId="74" fillId="29" borderId="3" xfId="237" applyNumberFormat="1" applyFont="1" applyFill="1" applyBorder="1" applyAlignment="1">
      <alignment horizontal="center" vertical="center" wrapText="1"/>
    </xf>
    <xf numFmtId="0" fontId="68" fillId="29" borderId="14" xfId="0" applyFont="1" applyFill="1" applyBorder="1" applyAlignment="1">
      <alignment horizontal="left" vertical="center" wrapText="1"/>
    </xf>
    <xf numFmtId="0" fontId="74" fillId="29" borderId="0" xfId="0" applyFont="1" applyFill="1" applyBorder="1" applyAlignment="1">
      <alignment horizontal="center" vertical="center"/>
    </xf>
    <xf numFmtId="0" fontId="74" fillId="29" borderId="0" xfId="0" applyFont="1" applyFill="1" applyBorder="1" applyAlignment="1">
      <alignment horizontal="center" vertical="center" wrapText="1"/>
    </xf>
    <xf numFmtId="178" fontId="68" fillId="29" borderId="15" xfId="0" applyNumberFormat="1" applyFont="1" applyFill="1" applyBorder="1" applyAlignment="1">
      <alignment horizontal="center" vertical="center" wrapText="1"/>
    </xf>
    <xf numFmtId="178" fontId="68" fillId="29" borderId="14" xfId="0" applyNumberFormat="1" applyFont="1" applyFill="1" applyBorder="1" applyAlignment="1">
      <alignment horizontal="center" vertical="center" wrapText="1"/>
    </xf>
    <xf numFmtId="178" fontId="68" fillId="29" borderId="16" xfId="0" applyNumberFormat="1" applyFont="1" applyFill="1" applyBorder="1" applyAlignment="1">
      <alignment horizontal="center" vertical="center" wrapText="1"/>
    </xf>
    <xf numFmtId="0" fontId="68" fillId="29" borderId="14" xfId="0" applyFont="1" applyFill="1" applyBorder="1" applyAlignment="1">
      <alignment horizontal="center" vertical="center" wrapText="1"/>
    </xf>
    <xf numFmtId="0" fontId="68" fillId="29" borderId="16" xfId="0" applyFont="1" applyFill="1" applyBorder="1" applyAlignment="1">
      <alignment horizontal="center" vertical="center" wrapText="1"/>
    </xf>
    <xf numFmtId="0" fontId="70" fillId="29" borderId="21" xfId="0" applyFont="1" applyFill="1" applyBorder="1" applyAlignment="1">
      <alignment horizontal="right" vertical="center" wrapText="1"/>
    </xf>
    <xf numFmtId="0" fontId="69" fillId="29" borderId="13" xfId="0" applyFont="1" applyFill="1" applyBorder="1" applyAlignment="1">
      <alignment horizontal="right" vertical="center" wrapText="1"/>
    </xf>
    <xf numFmtId="0" fontId="68" fillId="29" borderId="0" xfId="0" applyFont="1" applyFill="1" applyAlignment="1">
      <alignment horizontal="left" vertical="center"/>
    </xf>
    <xf numFmtId="0" fontId="68" fillId="29" borderId="20" xfId="0" applyFont="1" applyFill="1" applyBorder="1" applyAlignment="1">
      <alignment horizontal="left" vertical="center"/>
    </xf>
    <xf numFmtId="0" fontId="68" fillId="29" borderId="0" xfId="0" applyFont="1" applyFill="1" applyBorder="1" applyAlignment="1">
      <alignment horizontal="center" vertical="center"/>
    </xf>
    <xf numFmtId="0" fontId="68" fillId="29" borderId="20" xfId="0" applyFont="1" applyFill="1" applyBorder="1" applyAlignment="1">
      <alignment horizontal="right" vertical="center"/>
    </xf>
    <xf numFmtId="0" fontId="68" fillId="29" borderId="0" xfId="0" applyFont="1" applyFill="1" applyBorder="1" applyAlignment="1">
      <alignment vertical="center"/>
    </xf>
    <xf numFmtId="178" fontId="69" fillId="29" borderId="16" xfId="0" applyNumberFormat="1" applyFont="1" applyFill="1" applyBorder="1" applyAlignment="1">
      <alignment horizontal="center" vertical="center" wrapText="1"/>
    </xf>
    <xf numFmtId="0" fontId="68" fillId="29" borderId="0" xfId="0" applyFont="1" applyFill="1" applyAlignment="1">
      <alignment vertical="center"/>
    </xf>
    <xf numFmtId="170" fontId="68" fillId="29" borderId="0" xfId="0" applyNumberFormat="1" applyFont="1" applyFill="1" applyBorder="1" applyAlignment="1">
      <alignment horizontal="center" vertical="center" wrapText="1"/>
    </xf>
    <xf numFmtId="170" fontId="68" fillId="29" borderId="0" xfId="0" quotePrefix="1" applyNumberFormat="1" applyFont="1" applyFill="1" applyBorder="1" applyAlignment="1">
      <alignment horizontal="center" vertical="center" wrapText="1"/>
    </xf>
    <xf numFmtId="0" fontId="75" fillId="29" borderId="0" xfId="0" applyFont="1" applyFill="1" applyBorder="1" applyAlignment="1">
      <alignment horizontal="center" vertical="center"/>
    </xf>
    <xf numFmtId="178" fontId="74" fillId="29" borderId="19" xfId="0" applyNumberFormat="1" applyFont="1" applyFill="1" applyBorder="1" applyAlignment="1">
      <alignment horizontal="center" vertical="center"/>
    </xf>
    <xf numFmtId="0" fontId="68" fillId="29" borderId="0" xfId="0" applyFont="1" applyFill="1" applyAlignment="1">
      <alignment horizontal="center" vertical="center"/>
    </xf>
    <xf numFmtId="0" fontId="68" fillId="29" borderId="13" xfId="0" applyFont="1" applyFill="1" applyBorder="1" applyAlignment="1">
      <alignment horizontal="left" vertical="center" wrapText="1"/>
    </xf>
    <xf numFmtId="0" fontId="69" fillId="29" borderId="13" xfId="0" applyFont="1" applyFill="1" applyBorder="1" applyAlignment="1">
      <alignment horizontal="left" vertical="center" wrapText="1"/>
    </xf>
    <xf numFmtId="178" fontId="68" fillId="29" borderId="0" xfId="0" applyNumberFormat="1" applyFont="1" applyFill="1" applyBorder="1" applyAlignment="1">
      <alignment horizontal="left" vertical="center"/>
    </xf>
    <xf numFmtId="178" fontId="68" fillId="29" borderId="0" xfId="0" applyNumberFormat="1" applyFont="1" applyFill="1" applyAlignment="1">
      <alignment horizontal="center" vertical="center"/>
    </xf>
    <xf numFmtId="178" fontId="74" fillId="29" borderId="15" xfId="0" applyNumberFormat="1" applyFont="1" applyFill="1" applyBorder="1" applyAlignment="1">
      <alignment horizontal="center" vertical="center" wrapText="1"/>
    </xf>
    <xf numFmtId="178" fontId="74" fillId="29" borderId="14" xfId="0" applyNumberFormat="1" applyFont="1" applyFill="1" applyBorder="1" applyAlignment="1">
      <alignment horizontal="center" vertical="center" wrapText="1"/>
    </xf>
    <xf numFmtId="178" fontId="74" fillId="29" borderId="16" xfId="0" applyNumberFormat="1" applyFont="1" applyFill="1" applyBorder="1" applyAlignment="1">
      <alignment horizontal="center" vertical="center" wrapText="1"/>
    </xf>
    <xf numFmtId="178" fontId="68" fillId="29" borderId="0" xfId="0" applyNumberFormat="1" applyFont="1" applyFill="1" applyBorder="1" applyAlignment="1">
      <alignment horizontal="left" vertical="center" wrapText="1"/>
    </xf>
    <xf numFmtId="178" fontId="81" fillId="29" borderId="0" xfId="0" applyNumberFormat="1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center" vertical="center"/>
    </xf>
    <xf numFmtId="0" fontId="68" fillId="29" borderId="3" xfId="0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center" vertical="center" wrapText="1"/>
    </xf>
    <xf numFmtId="170" fontId="5" fillId="29" borderId="0" xfId="0" applyNumberFormat="1" applyFont="1" applyFill="1" applyBorder="1" applyAlignment="1">
      <alignment horizontal="left" vertical="center" wrapText="1"/>
    </xf>
    <xf numFmtId="0" fontId="4" fillId="29" borderId="13" xfId="0" applyFont="1" applyFill="1" applyBorder="1" applyAlignment="1">
      <alignment horizontal="center" vertical="center"/>
    </xf>
    <xf numFmtId="0" fontId="78" fillId="29" borderId="13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left" vertical="center"/>
    </xf>
    <xf numFmtId="0" fontId="5" fillId="29" borderId="0" xfId="0" applyFont="1" applyFill="1" applyAlignment="1">
      <alignment horizontal="center" vertical="center"/>
    </xf>
    <xf numFmtId="0" fontId="5" fillId="22" borderId="18" xfId="0" applyFont="1" applyFill="1" applyBorder="1" applyAlignment="1">
      <alignment horizontal="center" vertical="center"/>
    </xf>
    <xf numFmtId="0" fontId="5" fillId="22" borderId="19" xfId="0" applyFont="1" applyFill="1" applyBorder="1" applyAlignment="1">
      <alignment horizontal="center" vertical="center"/>
    </xf>
    <xf numFmtId="0" fontId="5" fillId="22" borderId="18" xfId="0" applyFont="1" applyFill="1" applyBorder="1" applyAlignment="1">
      <alignment horizontal="center" vertical="center" wrapText="1"/>
    </xf>
    <xf numFmtId="0" fontId="5" fillId="22" borderId="19" xfId="0" applyFont="1" applyFill="1" applyBorder="1" applyAlignment="1">
      <alignment horizontal="center" vertical="center" wrapText="1"/>
    </xf>
    <xf numFmtId="0" fontId="5" fillId="22" borderId="18" xfId="0" applyFont="1" applyFill="1" applyBorder="1" applyAlignment="1">
      <alignment horizontal="center" vertical="center" wrapText="1" shrinkToFit="1"/>
    </xf>
    <xf numFmtId="0" fontId="5" fillId="22" borderId="19" xfId="0" applyFont="1" applyFill="1" applyBorder="1" applyAlignment="1">
      <alignment horizontal="center" vertical="center" wrapText="1" shrinkToFit="1"/>
    </xf>
    <xf numFmtId="0" fontId="5" fillId="22" borderId="15" xfId="0" applyFont="1" applyFill="1" applyBorder="1" applyAlignment="1">
      <alignment horizontal="center" vertical="center" wrapText="1"/>
    </xf>
    <xf numFmtId="0" fontId="5" fillId="22" borderId="14" xfId="0" applyFont="1" applyFill="1" applyBorder="1" applyAlignment="1">
      <alignment horizontal="center" vertical="center" wrapText="1"/>
    </xf>
    <xf numFmtId="0" fontId="5" fillId="22" borderId="16" xfId="0" applyFont="1" applyFill="1" applyBorder="1" applyAlignment="1">
      <alignment horizontal="center" vertical="center" wrapText="1"/>
    </xf>
    <xf numFmtId="0" fontId="74" fillId="0" borderId="0" xfId="245" applyFont="1" applyFill="1" applyBorder="1" applyAlignment="1">
      <alignment horizontal="center" vertical="center"/>
    </xf>
    <xf numFmtId="0" fontId="68" fillId="0" borderId="3" xfId="0" applyFont="1" applyFill="1" applyBorder="1" applyAlignment="1">
      <alignment horizontal="center" vertical="center"/>
    </xf>
    <xf numFmtId="0" fontId="68" fillId="0" borderId="3" xfId="245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74" fillId="0" borderId="15" xfId="245" applyFont="1" applyFill="1" applyBorder="1" applyAlignment="1">
      <alignment horizontal="center" vertical="center" wrapText="1"/>
    </xf>
    <xf numFmtId="0" fontId="74" fillId="0" borderId="14" xfId="245" applyFont="1" applyFill="1" applyBorder="1" applyAlignment="1">
      <alignment horizontal="center" vertical="center" wrapText="1"/>
    </xf>
    <xf numFmtId="0" fontId="74" fillId="0" borderId="16" xfId="245" applyFont="1" applyFill="1" applyBorder="1" applyAlignment="1">
      <alignment horizontal="center" vertical="center" wrapText="1"/>
    </xf>
    <xf numFmtId="178" fontId="74" fillId="29" borderId="3" xfId="245" applyNumberFormat="1" applyFont="1" applyFill="1" applyBorder="1" applyAlignment="1">
      <alignment horizontal="center" vertical="center" wrapText="1"/>
    </xf>
    <xf numFmtId="178" fontId="68" fillId="29" borderId="0" xfId="0" applyNumberFormat="1" applyFont="1" applyFill="1" applyBorder="1" applyAlignment="1">
      <alignment horizontal="center" vertical="center" wrapText="1"/>
    </xf>
    <xf numFmtId="178" fontId="68" fillId="29" borderId="0" xfId="0" quotePrefix="1" applyNumberFormat="1" applyFont="1" applyFill="1" applyBorder="1" applyAlignment="1">
      <alignment horizontal="center" vertical="center" wrapText="1"/>
    </xf>
    <xf numFmtId="0" fontId="68" fillId="29" borderId="18" xfId="245" applyFont="1" applyFill="1" applyBorder="1" applyAlignment="1">
      <alignment horizontal="center" vertical="center" wrapText="1"/>
    </xf>
    <xf numFmtId="0" fontId="68" fillId="29" borderId="19" xfId="245" applyFont="1" applyFill="1" applyBorder="1" applyAlignment="1">
      <alignment horizontal="center" vertical="center" wrapText="1"/>
    </xf>
    <xf numFmtId="0" fontId="5" fillId="29" borderId="18" xfId="0" applyFont="1" applyFill="1" applyBorder="1" applyAlignment="1">
      <alignment horizontal="center" vertical="center"/>
    </xf>
    <xf numFmtId="0" fontId="5" fillId="29" borderId="19" xfId="0" applyFont="1" applyFill="1" applyBorder="1" applyAlignment="1">
      <alignment horizontal="center" vertical="center"/>
    </xf>
    <xf numFmtId="0" fontId="5" fillId="29" borderId="18" xfId="0" applyFont="1" applyFill="1" applyBorder="1" applyAlignment="1">
      <alignment horizontal="center" vertical="center" wrapText="1"/>
    </xf>
    <xf numFmtId="0" fontId="5" fillId="29" borderId="19" xfId="0" applyFont="1" applyFill="1" applyBorder="1" applyAlignment="1">
      <alignment horizontal="center" vertical="center" wrapText="1"/>
    </xf>
    <xf numFmtId="0" fontId="5" fillId="29" borderId="18" xfId="0" applyFont="1" applyFill="1" applyBorder="1" applyAlignment="1">
      <alignment horizontal="center" vertical="center" wrapText="1" shrinkToFit="1"/>
    </xf>
    <xf numFmtId="0" fontId="5" fillId="29" borderId="19" xfId="0" applyFont="1" applyFill="1" applyBorder="1" applyAlignment="1">
      <alignment horizontal="center" vertical="center" wrapText="1" shrinkToFit="1"/>
    </xf>
    <xf numFmtId="0" fontId="5" fillId="29" borderId="15" xfId="0" applyFont="1" applyFill="1" applyBorder="1" applyAlignment="1">
      <alignment horizontal="center" vertical="center" wrapText="1"/>
    </xf>
    <xf numFmtId="0" fontId="5" fillId="29" borderId="14" xfId="0" applyFont="1" applyFill="1" applyBorder="1" applyAlignment="1">
      <alignment horizontal="center" vertical="center" wrapText="1"/>
    </xf>
    <xf numFmtId="0" fontId="5" fillId="29" borderId="16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center" vertical="center"/>
    </xf>
    <xf numFmtId="0" fontId="68" fillId="0" borderId="13" xfId="0" applyFont="1" applyFill="1" applyBorder="1" applyAlignment="1">
      <alignment horizontal="right" vertical="center"/>
    </xf>
    <xf numFmtId="0" fontId="68" fillId="0" borderId="3" xfId="0" applyFont="1" applyFill="1" applyBorder="1" applyAlignment="1">
      <alignment horizontal="center" vertical="center" wrapText="1" shrinkToFit="1"/>
    </xf>
    <xf numFmtId="0" fontId="73" fillId="0" borderId="0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4" fillId="0" borderId="0" xfId="237" applyNumberFormat="1" applyFont="1" applyFill="1" applyBorder="1" applyAlignment="1">
      <alignment horizontal="center" vertical="center" wrapText="1"/>
    </xf>
    <xf numFmtId="0" fontId="5" fillId="29" borderId="18" xfId="237" applyNumberFormat="1" applyFont="1" applyFill="1" applyBorder="1" applyAlignment="1">
      <alignment horizontal="center" vertical="center" wrapText="1"/>
    </xf>
    <xf numFmtId="0" fontId="5" fillId="29" borderId="19" xfId="237" applyNumberFormat="1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center" vertical="center" wrapText="1"/>
    </xf>
    <xf numFmtId="170" fontId="5" fillId="0" borderId="0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8" xfId="237" applyNumberFormat="1" applyFont="1" applyFill="1" applyBorder="1" applyAlignment="1">
      <alignment horizontal="center" vertical="center" wrapText="1"/>
    </xf>
    <xf numFmtId="0" fontId="5" fillId="0" borderId="19" xfId="237" applyNumberFormat="1" applyFont="1" applyFill="1" applyBorder="1" applyAlignment="1">
      <alignment horizontal="center" vertical="center" wrapText="1"/>
    </xf>
    <xf numFmtId="3" fontId="5" fillId="29" borderId="3" xfId="0" applyNumberFormat="1" applyFont="1" applyFill="1" applyBorder="1" applyAlignment="1">
      <alignment horizontal="center" vertical="center" wrapText="1"/>
    </xf>
    <xf numFmtId="178" fontId="5" fillId="29" borderId="3" xfId="0" applyNumberFormat="1" applyFont="1" applyFill="1" applyBorder="1" applyAlignment="1">
      <alignment horizontal="center"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left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178" fontId="73" fillId="29" borderId="15" xfId="0" applyNumberFormat="1" applyFont="1" applyFill="1" applyBorder="1" applyAlignment="1">
      <alignment horizontal="center" vertical="center" wrapText="1"/>
    </xf>
    <xf numFmtId="178" fontId="73" fillId="29" borderId="16" xfId="0" applyNumberFormat="1" applyFont="1" applyFill="1" applyBorder="1" applyAlignment="1">
      <alignment horizontal="center" vertical="center" wrapText="1"/>
    </xf>
    <xf numFmtId="0" fontId="73" fillId="29" borderId="0" xfId="0" applyFont="1" applyFill="1" applyAlignment="1">
      <alignment horizontal="center" vertical="center"/>
    </xf>
    <xf numFmtId="0" fontId="70" fillId="29" borderId="0" xfId="0" applyFont="1" applyFill="1" applyBorder="1" applyAlignment="1">
      <alignment horizontal="center" vertical="center"/>
    </xf>
    <xf numFmtId="0" fontId="73" fillId="29" borderId="0" xfId="0" applyFont="1" applyFill="1" applyBorder="1" applyAlignment="1">
      <alignment vertical="center"/>
    </xf>
    <xf numFmtId="0" fontId="68" fillId="29" borderId="0" xfId="0" applyFont="1" applyFill="1" applyAlignment="1">
      <alignment vertical="center" wrapText="1"/>
    </xf>
    <xf numFmtId="0" fontId="73" fillId="29" borderId="15" xfId="0" applyFont="1" applyFill="1" applyBorder="1" applyAlignment="1">
      <alignment horizontal="left" vertical="center" wrapText="1"/>
    </xf>
    <xf numFmtId="0" fontId="73" fillId="29" borderId="14" xfId="0" applyFont="1" applyFill="1" applyBorder="1" applyAlignment="1">
      <alignment horizontal="left" vertical="center" wrapText="1"/>
    </xf>
    <xf numFmtId="0" fontId="73" fillId="29" borderId="16" xfId="0" applyFont="1" applyFill="1" applyBorder="1" applyAlignment="1">
      <alignment horizontal="left" vertical="center" wrapText="1"/>
    </xf>
    <xf numFmtId="0" fontId="68" fillId="29" borderId="15" xfId="0" applyFont="1" applyFill="1" applyBorder="1" applyAlignment="1">
      <alignment horizontal="left" vertical="center" wrapText="1"/>
    </xf>
    <xf numFmtId="0" fontId="68" fillId="29" borderId="16" xfId="0" applyFont="1" applyFill="1" applyBorder="1" applyAlignment="1">
      <alignment horizontal="left" vertical="center" wrapText="1"/>
    </xf>
    <xf numFmtId="0" fontId="68" fillId="29" borderId="0" xfId="0" applyFont="1" applyFill="1" applyBorder="1" applyAlignment="1">
      <alignment horizontal="justify" vertical="center" wrapText="1" shrinkToFit="1"/>
    </xf>
    <xf numFmtId="0" fontId="68" fillId="29" borderId="15" xfId="0" applyFont="1" applyFill="1" applyBorder="1" applyAlignment="1">
      <alignment horizontal="center" vertical="center" wrapText="1"/>
    </xf>
    <xf numFmtId="0" fontId="73" fillId="29" borderId="0" xfId="0" applyFont="1" applyFill="1" applyBorder="1" applyAlignment="1">
      <alignment horizontal="left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9" xfId="0" applyFont="1" applyFill="1" applyBorder="1" applyAlignment="1">
      <alignment horizontal="center" vertical="center" wrapText="1"/>
    </xf>
    <xf numFmtId="0" fontId="68" fillId="29" borderId="15" xfId="0" applyFont="1" applyFill="1" applyBorder="1" applyAlignment="1">
      <alignment horizontal="center" vertical="center"/>
    </xf>
    <xf numFmtId="0" fontId="68" fillId="29" borderId="14" xfId="0" applyFont="1" applyFill="1" applyBorder="1" applyAlignment="1">
      <alignment horizontal="center" vertical="center"/>
    </xf>
    <xf numFmtId="0" fontId="68" fillId="29" borderId="16" xfId="0" applyFont="1" applyFill="1" applyBorder="1" applyAlignment="1">
      <alignment horizontal="center" vertical="center"/>
    </xf>
    <xf numFmtId="3" fontId="68" fillId="29" borderId="3" xfId="0" applyNumberFormat="1" applyFont="1" applyFill="1" applyBorder="1" applyAlignment="1">
      <alignment horizontal="center" vertical="center"/>
    </xf>
    <xf numFmtId="178" fontId="5" fillId="29" borderId="15" xfId="0" applyNumberFormat="1" applyFont="1" applyFill="1" applyBorder="1" applyAlignment="1">
      <alignment horizontal="center" vertical="center" wrapText="1"/>
    </xf>
    <xf numFmtId="178" fontId="5" fillId="29" borderId="16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 wrapText="1"/>
    </xf>
    <xf numFmtId="0" fontId="68" fillId="29" borderId="3" xfId="0" applyFont="1" applyFill="1" applyBorder="1" applyAlignment="1">
      <alignment horizontal="left" vertical="center" wrapText="1"/>
    </xf>
    <xf numFmtId="0" fontId="73" fillId="29" borderId="3" xfId="0" applyFont="1" applyFill="1" applyBorder="1" applyAlignment="1">
      <alignment horizontal="center" vertical="center" wrapText="1"/>
    </xf>
    <xf numFmtId="3" fontId="73" fillId="29" borderId="3" xfId="0" applyNumberFormat="1" applyFont="1" applyFill="1" applyBorder="1" applyAlignment="1">
      <alignment horizontal="center" vertical="center" wrapText="1"/>
    </xf>
    <xf numFmtId="0" fontId="66" fillId="29" borderId="0" xfId="0" applyFont="1" applyFill="1" applyAlignment="1">
      <alignment vertical="center" wrapText="1"/>
    </xf>
    <xf numFmtId="0" fontId="69" fillId="29" borderId="0" xfId="0" applyFont="1" applyFill="1" applyAlignment="1">
      <alignment vertical="center" wrapText="1"/>
    </xf>
    <xf numFmtId="49" fontId="68" fillId="29" borderId="22" xfId="0" applyNumberFormat="1" applyFont="1" applyFill="1" applyBorder="1" applyAlignment="1">
      <alignment horizontal="center" vertical="center" wrapText="1"/>
    </xf>
    <xf numFmtId="49" fontId="68" fillId="29" borderId="20" xfId="0" applyNumberFormat="1" applyFont="1" applyFill="1" applyBorder="1" applyAlignment="1">
      <alignment horizontal="center" vertical="center" wrapText="1"/>
    </xf>
    <xf numFmtId="49" fontId="68" fillId="29" borderId="17" xfId="0" applyNumberFormat="1" applyFont="1" applyFill="1" applyBorder="1" applyAlignment="1">
      <alignment horizontal="center" vertical="center" wrapText="1"/>
    </xf>
    <xf numFmtId="49" fontId="68" fillId="29" borderId="23" xfId="0" applyNumberFormat="1" applyFont="1" applyFill="1" applyBorder="1" applyAlignment="1">
      <alignment horizontal="center" vertical="center" wrapText="1"/>
    </xf>
    <xf numFmtId="49" fontId="68" fillId="29" borderId="0" xfId="0" applyNumberFormat="1" applyFont="1" applyFill="1" applyBorder="1" applyAlignment="1">
      <alignment horizontal="center" vertical="center" wrapText="1"/>
    </xf>
    <xf numFmtId="49" fontId="68" fillId="29" borderId="24" xfId="0" applyNumberFormat="1" applyFont="1" applyFill="1" applyBorder="1" applyAlignment="1">
      <alignment horizontal="center" vertical="center" wrapText="1"/>
    </xf>
    <xf numFmtId="49" fontId="68" fillId="29" borderId="21" xfId="0" applyNumberFormat="1" applyFont="1" applyFill="1" applyBorder="1" applyAlignment="1">
      <alignment horizontal="center" vertical="center" wrapText="1"/>
    </xf>
    <xf numFmtId="49" fontId="68" fillId="29" borderId="13" xfId="0" applyNumberFormat="1" applyFont="1" applyFill="1" applyBorder="1" applyAlignment="1">
      <alignment horizontal="center" vertical="center" wrapText="1"/>
    </xf>
    <xf numFmtId="49" fontId="68" fillId="29" borderId="25" xfId="0" applyNumberFormat="1" applyFont="1" applyFill="1" applyBorder="1" applyAlignment="1">
      <alignment horizontal="center" vertical="center" wrapText="1"/>
    </xf>
    <xf numFmtId="177" fontId="80" fillId="29" borderId="15" xfId="0" applyNumberFormat="1" applyFont="1" applyFill="1" applyBorder="1" applyAlignment="1">
      <alignment horizontal="center" vertical="center" wrapText="1"/>
    </xf>
    <xf numFmtId="177" fontId="80" fillId="29" borderId="14" xfId="0" applyNumberFormat="1" applyFont="1" applyFill="1" applyBorder="1" applyAlignment="1">
      <alignment horizontal="center" vertical="center" wrapText="1"/>
    </xf>
    <xf numFmtId="177" fontId="80" fillId="29" borderId="16" xfId="0" applyNumberFormat="1" applyFont="1" applyFill="1" applyBorder="1" applyAlignment="1">
      <alignment horizontal="center" vertical="center" wrapText="1"/>
    </xf>
    <xf numFmtId="49" fontId="68" fillId="29" borderId="15" xfId="0" applyNumberFormat="1" applyFont="1" applyFill="1" applyBorder="1" applyAlignment="1">
      <alignment horizontal="center" vertical="center" wrapText="1"/>
    </xf>
    <xf numFmtId="49" fontId="68" fillId="29" borderId="14" xfId="0" applyNumberFormat="1" applyFont="1" applyFill="1" applyBorder="1" applyAlignment="1">
      <alignment horizontal="center" vertical="center" wrapText="1"/>
    </xf>
    <xf numFmtId="49" fontId="68" fillId="29" borderId="16" xfId="0" applyNumberFormat="1" applyFont="1" applyFill="1" applyBorder="1" applyAlignment="1">
      <alignment horizontal="center" vertical="center" wrapText="1"/>
    </xf>
    <xf numFmtId="1" fontId="68" fillId="29" borderId="15" xfId="0" applyNumberFormat="1" applyFont="1" applyFill="1" applyBorder="1" applyAlignment="1">
      <alignment horizontal="right" wrapText="1"/>
    </xf>
    <xf numFmtId="1" fontId="68" fillId="29" borderId="14" xfId="0" applyNumberFormat="1" applyFont="1" applyFill="1" applyBorder="1" applyAlignment="1">
      <alignment horizontal="right" wrapText="1"/>
    </xf>
    <xf numFmtId="1" fontId="68" fillId="29" borderId="16" xfId="0" applyNumberFormat="1" applyFont="1" applyFill="1" applyBorder="1" applyAlignment="1">
      <alignment horizontal="right" wrapText="1"/>
    </xf>
    <xf numFmtId="0" fontId="75" fillId="29" borderId="0" xfId="0" applyFont="1" applyFill="1" applyBorder="1" applyAlignment="1">
      <alignment horizontal="center" vertical="center" wrapText="1"/>
    </xf>
    <xf numFmtId="0" fontId="77" fillId="29" borderId="0" xfId="0" applyFont="1" applyFill="1" applyAlignment="1">
      <alignment horizontal="center" vertical="center"/>
    </xf>
    <xf numFmtId="0" fontId="68" fillId="29" borderId="0" xfId="0" applyFont="1" applyFill="1" applyBorder="1" applyAlignment="1">
      <alignment horizontal="center"/>
    </xf>
    <xf numFmtId="49" fontId="73" fillId="29" borderId="3" xfId="0" applyNumberFormat="1" applyFont="1" applyFill="1" applyBorder="1" applyAlignment="1">
      <alignment horizontal="center" vertical="center" wrapText="1"/>
    </xf>
    <xf numFmtId="179" fontId="68" fillId="29" borderId="3" xfId="0" applyNumberFormat="1" applyFont="1" applyFill="1" applyBorder="1" applyAlignment="1">
      <alignment horizontal="center" vertical="center" wrapText="1"/>
    </xf>
    <xf numFmtId="179" fontId="73" fillId="29" borderId="3" xfId="0" applyNumberFormat="1" applyFont="1" applyFill="1" applyBorder="1" applyAlignment="1">
      <alignment horizontal="center" vertical="center" wrapText="1"/>
    </xf>
    <xf numFmtId="0" fontId="73" fillId="29" borderId="0" xfId="0" applyFont="1" applyFill="1" applyAlignment="1">
      <alignment horizontal="right" vertical="center" wrapText="1"/>
    </xf>
    <xf numFmtId="0" fontId="76" fillId="29" borderId="0" xfId="0" applyFont="1" applyFill="1" applyAlignment="1">
      <alignment horizontal="right" vertical="center" wrapText="1"/>
    </xf>
    <xf numFmtId="49" fontId="73" fillId="29" borderId="3" xfId="0" applyNumberFormat="1" applyFont="1" applyFill="1" applyBorder="1" applyAlignment="1">
      <alignment horizontal="left" vertical="center" wrapText="1"/>
    </xf>
    <xf numFmtId="179" fontId="68" fillId="29" borderId="15" xfId="0" applyNumberFormat="1" applyFont="1" applyFill="1" applyBorder="1" applyAlignment="1">
      <alignment horizontal="center" vertical="center" wrapText="1"/>
    </xf>
    <xf numFmtId="179" fontId="68" fillId="29" borderId="14" xfId="0" applyNumberFormat="1" applyFont="1" applyFill="1" applyBorder="1" applyAlignment="1">
      <alignment horizontal="center" vertical="center" wrapText="1"/>
    </xf>
    <xf numFmtId="179" fontId="68" fillId="29" borderId="16" xfId="0" applyNumberFormat="1" applyFont="1" applyFill="1" applyBorder="1" applyAlignment="1">
      <alignment horizontal="center" vertical="center" wrapText="1"/>
    </xf>
    <xf numFmtId="0" fontId="73" fillId="29" borderId="13" xfId="0" applyFont="1" applyFill="1" applyBorder="1" applyAlignment="1">
      <alignment horizontal="left" vertical="center" wrapText="1"/>
    </xf>
    <xf numFmtId="178" fontId="68" fillId="29" borderId="15" xfId="0" applyNumberFormat="1" applyFont="1" applyFill="1" applyBorder="1" applyAlignment="1">
      <alignment horizontal="right" wrapText="1"/>
    </xf>
    <xf numFmtId="178" fontId="68" fillId="29" borderId="14" xfId="0" applyNumberFormat="1" applyFont="1" applyFill="1" applyBorder="1" applyAlignment="1">
      <alignment horizontal="right" wrapText="1"/>
    </xf>
    <xf numFmtId="178" fontId="68" fillId="29" borderId="16" xfId="0" applyNumberFormat="1" applyFont="1" applyFill="1" applyBorder="1" applyAlignment="1">
      <alignment horizontal="right" wrapText="1"/>
    </xf>
    <xf numFmtId="49" fontId="68" fillId="29" borderId="15" xfId="0" applyNumberFormat="1" applyFont="1" applyFill="1" applyBorder="1" applyAlignment="1">
      <alignment horizontal="left" vertical="center" wrapText="1"/>
    </xf>
    <xf numFmtId="49" fontId="68" fillId="29" borderId="14" xfId="0" applyNumberFormat="1" applyFont="1" applyFill="1" applyBorder="1" applyAlignment="1">
      <alignment horizontal="left" vertical="center" wrapText="1"/>
    </xf>
    <xf numFmtId="49" fontId="68" fillId="29" borderId="16" xfId="0" applyNumberFormat="1" applyFont="1" applyFill="1" applyBorder="1" applyAlignment="1">
      <alignment horizontal="left" vertical="center" wrapText="1"/>
    </xf>
    <xf numFmtId="0" fontId="68" fillId="29" borderId="18" xfId="0" applyFont="1" applyFill="1" applyBorder="1" applyAlignment="1">
      <alignment horizontal="center" vertical="center" wrapText="1" shrinkToFit="1"/>
    </xf>
    <xf numFmtId="0" fontId="68" fillId="29" borderId="19" xfId="0" applyFont="1" applyFill="1" applyBorder="1" applyAlignment="1">
      <alignment horizontal="center" vertical="center" wrapText="1" shrinkToFit="1"/>
    </xf>
    <xf numFmtId="0" fontId="68" fillId="29" borderId="22" xfId="0" applyFont="1" applyFill="1" applyBorder="1" applyAlignment="1">
      <alignment horizontal="center" vertical="center" wrapText="1"/>
    </xf>
    <xf numFmtId="0" fontId="68" fillId="29" borderId="20" xfId="0" applyFont="1" applyFill="1" applyBorder="1" applyAlignment="1">
      <alignment horizontal="center" vertical="center" wrapText="1"/>
    </xf>
    <xf numFmtId="0" fontId="68" fillId="29" borderId="17" xfId="0" applyFont="1" applyFill="1" applyBorder="1" applyAlignment="1">
      <alignment horizontal="center" vertical="center" wrapText="1"/>
    </xf>
    <xf numFmtId="0" fontId="68" fillId="29" borderId="21" xfId="0" applyFont="1" applyFill="1" applyBorder="1" applyAlignment="1">
      <alignment horizontal="center" vertical="center" wrapText="1"/>
    </xf>
    <xf numFmtId="0" fontId="68" fillId="29" borderId="13" xfId="0" applyFont="1" applyFill="1" applyBorder="1" applyAlignment="1">
      <alignment horizontal="center" vertical="center" wrapText="1"/>
    </xf>
    <xf numFmtId="0" fontId="68" fillId="29" borderId="25" xfId="0" applyFont="1" applyFill="1" applyBorder="1" applyAlignment="1">
      <alignment horizontal="center" vertical="center" wrapText="1"/>
    </xf>
    <xf numFmtId="3" fontId="4" fillId="29" borderId="15" xfId="0" applyNumberFormat="1" applyFont="1" applyFill="1" applyBorder="1" applyAlignment="1">
      <alignment horizontal="left" vertical="center" wrapText="1"/>
    </xf>
    <xf numFmtId="3" fontId="4" fillId="29" borderId="14" xfId="0" applyNumberFormat="1" applyFont="1" applyFill="1" applyBorder="1" applyAlignment="1">
      <alignment horizontal="left" vertical="center" wrapText="1"/>
    </xf>
    <xf numFmtId="3" fontId="4" fillId="29" borderId="16" xfId="0" applyNumberFormat="1" applyFont="1" applyFill="1" applyBorder="1" applyAlignment="1">
      <alignment horizontal="left" vertical="center" wrapText="1"/>
    </xf>
    <xf numFmtId="0" fontId="5" fillId="29" borderId="15" xfId="0" applyFont="1" applyFill="1" applyBorder="1" applyAlignment="1">
      <alignment horizontal="left" vertical="center" wrapText="1"/>
    </xf>
    <xf numFmtId="0" fontId="5" fillId="29" borderId="14" xfId="0" applyFont="1" applyFill="1" applyBorder="1" applyAlignment="1">
      <alignment horizontal="left" vertical="center" wrapText="1"/>
    </xf>
    <xf numFmtId="0" fontId="5" fillId="29" borderId="16" xfId="0" applyFont="1" applyFill="1" applyBorder="1" applyAlignment="1">
      <alignment horizontal="left" vertical="center" wrapText="1"/>
    </xf>
    <xf numFmtId="3" fontId="68" fillId="29" borderId="15" xfId="0" applyNumberFormat="1" applyFont="1" applyFill="1" applyBorder="1" applyAlignment="1">
      <alignment horizontal="center" vertical="center" wrapText="1" shrinkToFit="1"/>
    </xf>
    <xf numFmtId="3" fontId="68" fillId="29" borderId="16" xfId="0" applyNumberFormat="1" applyFont="1" applyFill="1" applyBorder="1" applyAlignment="1">
      <alignment horizontal="center" vertical="center" wrapText="1" shrinkToFit="1"/>
    </xf>
    <xf numFmtId="0" fontId="68" fillId="29" borderId="15" xfId="0" applyFont="1" applyFill="1" applyBorder="1" applyAlignment="1">
      <alignment horizontal="center" vertical="center" wrapText="1" shrinkToFit="1"/>
    </xf>
    <xf numFmtId="0" fontId="68" fillId="29" borderId="16" xfId="0" applyFont="1" applyFill="1" applyBorder="1" applyAlignment="1">
      <alignment horizontal="center" vertical="center" wrapText="1" shrinkToFit="1"/>
    </xf>
    <xf numFmtId="49" fontId="5" fillId="29" borderId="3" xfId="0" applyNumberFormat="1" applyFont="1" applyFill="1" applyBorder="1" applyAlignment="1">
      <alignment horizontal="left" vertical="center" wrapText="1"/>
    </xf>
    <xf numFmtId="49" fontId="5" fillId="29" borderId="15" xfId="0" applyNumberFormat="1" applyFont="1" applyFill="1" applyBorder="1" applyAlignment="1">
      <alignment horizontal="left" vertical="center" wrapText="1"/>
    </xf>
    <xf numFmtId="49" fontId="5" fillId="29" borderId="14" xfId="0" applyNumberFormat="1" applyFont="1" applyFill="1" applyBorder="1" applyAlignment="1">
      <alignment horizontal="left" vertical="center" wrapText="1"/>
    </xf>
    <xf numFmtId="49" fontId="5" fillId="29" borderId="16" xfId="0" applyNumberFormat="1" applyFont="1" applyFill="1" applyBorder="1" applyAlignment="1">
      <alignment horizontal="left" vertical="center" wrapText="1"/>
    </xf>
    <xf numFmtId="49" fontId="4" fillId="29" borderId="3" xfId="0" applyNumberFormat="1" applyFont="1" applyFill="1" applyBorder="1" applyAlignment="1">
      <alignment horizontal="left" vertical="center" wrapText="1"/>
    </xf>
    <xf numFmtId="49" fontId="68" fillId="29" borderId="3" xfId="0" applyNumberFormat="1" applyFont="1" applyFill="1" applyBorder="1" applyAlignment="1">
      <alignment horizontal="center" vertical="center" wrapText="1"/>
    </xf>
    <xf numFmtId="49" fontId="68" fillId="29" borderId="3" xfId="0" applyNumberFormat="1" applyFont="1" applyFill="1" applyBorder="1" applyAlignment="1">
      <alignment horizontal="left" vertical="center" wrapText="1"/>
    </xf>
    <xf numFmtId="0" fontId="68" fillId="29" borderId="23" xfId="0" applyFont="1" applyFill="1" applyBorder="1" applyAlignment="1">
      <alignment horizontal="center" vertical="center" wrapText="1"/>
    </xf>
    <xf numFmtId="0" fontId="68" fillId="29" borderId="0" xfId="0" applyFont="1" applyFill="1" applyBorder="1" applyAlignment="1">
      <alignment horizontal="center" vertical="center" wrapText="1"/>
    </xf>
    <xf numFmtId="0" fontId="68" fillId="29" borderId="24" xfId="0" applyFont="1" applyFill="1" applyBorder="1" applyAlignment="1">
      <alignment horizontal="center" vertical="center" wrapText="1"/>
    </xf>
    <xf numFmtId="177" fontId="68" fillId="29" borderId="14" xfId="0" applyNumberFormat="1" applyFont="1" applyFill="1" applyBorder="1" applyAlignment="1">
      <alignment horizontal="center" vertical="center" wrapText="1"/>
    </xf>
    <xf numFmtId="177" fontId="68" fillId="29" borderId="16" xfId="0" applyNumberFormat="1" applyFont="1" applyFill="1" applyBorder="1" applyAlignment="1">
      <alignment horizontal="center" vertical="center" wrapText="1"/>
    </xf>
    <xf numFmtId="49" fontId="4" fillId="29" borderId="15" xfId="0" applyNumberFormat="1" applyFont="1" applyFill="1" applyBorder="1" applyAlignment="1">
      <alignment horizontal="left" vertical="center" wrapText="1"/>
    </xf>
    <xf numFmtId="49" fontId="4" fillId="29" borderId="14" xfId="0" applyNumberFormat="1" applyFont="1" applyFill="1" applyBorder="1" applyAlignment="1">
      <alignment horizontal="left" vertical="center" wrapText="1"/>
    </xf>
    <xf numFmtId="49" fontId="4" fillId="29" borderId="16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73" fillId="0" borderId="15" xfId="0" applyFont="1" applyFill="1" applyBorder="1" applyAlignment="1">
      <alignment horizontal="center" vertical="center"/>
    </xf>
    <xf numFmtId="0" fontId="73" fillId="0" borderId="14" xfId="0" applyFont="1" applyFill="1" applyBorder="1" applyAlignment="1">
      <alignment horizontal="center" vertical="center"/>
    </xf>
    <xf numFmtId="0" fontId="73" fillId="0" borderId="16" xfId="0" applyFont="1" applyFill="1" applyBorder="1" applyAlignment="1">
      <alignment horizontal="center" vertical="center"/>
    </xf>
    <xf numFmtId="0" fontId="73" fillId="29" borderId="15" xfId="0" applyFont="1" applyFill="1" applyBorder="1" applyAlignment="1">
      <alignment horizontal="center" vertical="center" wrapText="1"/>
    </xf>
    <xf numFmtId="0" fontId="73" fillId="29" borderId="14" xfId="0" applyFont="1" applyFill="1" applyBorder="1" applyAlignment="1">
      <alignment horizontal="center" vertical="center" wrapText="1"/>
    </xf>
    <xf numFmtId="0" fontId="73" fillId="29" borderId="16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 shrinkToFit="1"/>
    </xf>
    <xf numFmtId="0" fontId="5" fillId="0" borderId="19" xfId="0" applyFont="1" applyFill="1" applyBorder="1" applyAlignment="1">
      <alignment horizontal="center" vertical="center" wrapText="1" shrinkToFi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5" fillId="29" borderId="0" xfId="0" applyFont="1" applyFill="1" applyBorder="1" applyAlignment="1">
      <alignment horizontal="center" vertical="center"/>
    </xf>
    <xf numFmtId="170" fontId="5" fillId="29" borderId="0" xfId="0" applyNumberFormat="1" applyFont="1" applyFill="1" applyBorder="1" applyAlignment="1">
      <alignment horizontal="center" vertical="center" wrapText="1"/>
    </xf>
    <xf numFmtId="170" fontId="5" fillId="29" borderId="0" xfId="0" quotePrefix="1" applyNumberFormat="1" applyFont="1" applyFill="1" applyBorder="1" applyAlignment="1">
      <alignment horizontal="center" vertical="center" wrapText="1"/>
    </xf>
    <xf numFmtId="0" fontId="78" fillId="29" borderId="0" xfId="0" applyFont="1" applyFill="1" applyBorder="1" applyAlignment="1">
      <alignment horizontal="center" vertical="center"/>
    </xf>
  </cellXfs>
  <cellStyles count="353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2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externalLink" Target="externalLinks/externalLink22.xml"/><Relationship Id="rId42" Type="http://schemas.openxmlformats.org/officeDocument/2006/relationships/externalLink" Target="externalLinks/externalLink30.xml"/><Relationship Id="rId47" Type="http://schemas.openxmlformats.org/officeDocument/2006/relationships/externalLink" Target="externalLinks/externalLink35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21.xml"/><Relationship Id="rId38" Type="http://schemas.openxmlformats.org/officeDocument/2006/relationships/externalLink" Target="externalLinks/externalLink26.xml"/><Relationship Id="rId46" Type="http://schemas.openxmlformats.org/officeDocument/2006/relationships/externalLink" Target="externalLinks/externalLink3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37" Type="http://schemas.openxmlformats.org/officeDocument/2006/relationships/externalLink" Target="externalLinks/externalLink25.xml"/><Relationship Id="rId40" Type="http://schemas.openxmlformats.org/officeDocument/2006/relationships/externalLink" Target="externalLinks/externalLink28.xml"/><Relationship Id="rId45" Type="http://schemas.openxmlformats.org/officeDocument/2006/relationships/externalLink" Target="externalLinks/externalLink3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externalLink" Target="externalLinks/externalLink24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4" Type="http://schemas.openxmlformats.org/officeDocument/2006/relationships/externalLink" Target="externalLinks/externalLink3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externalLink" Target="externalLinks/externalLink23.xml"/><Relationship Id="rId43" Type="http://schemas.openxmlformats.org/officeDocument/2006/relationships/externalLink" Target="externalLinks/externalLink31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993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  <sheetName val="МТР Газ України"/>
      <sheetName val="Ener 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Inform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J279"/>
  <sheetViews>
    <sheetView view="pageBreakPreview" topLeftCell="A115" zoomScale="69" zoomScaleNormal="75" zoomScaleSheetLayoutView="69" workbookViewId="0">
      <selection activeCell="A123" sqref="A123"/>
    </sheetView>
  </sheetViews>
  <sheetFormatPr defaultRowHeight="20.25"/>
  <cols>
    <col min="1" max="1" width="73.28515625" style="271" customWidth="1"/>
    <col min="2" max="2" width="15.28515625" style="274" customWidth="1"/>
    <col min="3" max="5" width="18" style="274" customWidth="1"/>
    <col min="6" max="6" width="16.7109375" style="271" customWidth="1"/>
    <col min="7" max="7" width="20.7109375" style="271" customWidth="1"/>
    <col min="8" max="8" width="21.42578125" style="271" customWidth="1"/>
    <col min="9" max="9" width="21" style="271" customWidth="1"/>
    <col min="10" max="10" width="18.140625" style="271" hidden="1" customWidth="1"/>
    <col min="11" max="11" width="10" style="271" customWidth="1"/>
    <col min="12" max="12" width="9.5703125" style="271" customWidth="1"/>
    <col min="13" max="14" width="9.140625" style="271" customWidth="1"/>
    <col min="15" max="15" width="10.5703125" style="271" customWidth="1"/>
    <col min="16" max="16384" width="9.140625" style="271"/>
  </cols>
  <sheetData>
    <row r="1" spans="1:10" ht="18.75" customHeight="1">
      <c r="A1" s="369"/>
      <c r="B1" s="369"/>
      <c r="D1" s="271"/>
      <c r="E1" s="271"/>
      <c r="G1" s="338" t="s">
        <v>19</v>
      </c>
      <c r="H1" s="338"/>
      <c r="I1" s="338"/>
      <c r="J1" s="338"/>
    </row>
    <row r="2" spans="1:10">
      <c r="A2" s="369"/>
      <c r="B2" s="369"/>
      <c r="D2" s="271"/>
      <c r="E2" s="271"/>
      <c r="G2" s="338" t="s">
        <v>428</v>
      </c>
      <c r="H2" s="338"/>
      <c r="I2" s="338"/>
      <c r="J2" s="338"/>
    </row>
    <row r="3" spans="1:10" ht="29.25" customHeight="1">
      <c r="A3" s="369"/>
      <c r="B3" s="369"/>
      <c r="D3" s="46"/>
      <c r="E3" s="46"/>
      <c r="F3" s="46"/>
      <c r="G3" s="338" t="s">
        <v>429</v>
      </c>
      <c r="H3" s="338"/>
      <c r="I3" s="338"/>
      <c r="J3" s="338"/>
    </row>
    <row r="4" spans="1:10" ht="16.5" customHeight="1">
      <c r="A4" s="369"/>
      <c r="B4" s="369"/>
      <c r="D4" s="46"/>
      <c r="E4" s="46"/>
      <c r="F4" s="46"/>
      <c r="G4" s="339"/>
      <c r="H4" s="339"/>
      <c r="I4" s="339"/>
      <c r="J4" s="339"/>
    </row>
    <row r="5" spans="1:10" ht="18" customHeight="1">
      <c r="A5" s="369"/>
      <c r="B5" s="369"/>
      <c r="D5" s="46"/>
      <c r="E5" s="46"/>
      <c r="F5" s="46"/>
      <c r="G5" s="338"/>
      <c r="H5" s="338"/>
      <c r="I5" s="270"/>
      <c r="J5" s="270"/>
    </row>
    <row r="6" spans="1:10" ht="18.75" hidden="1" customHeight="1">
      <c r="A6" s="369"/>
      <c r="B6" s="369"/>
      <c r="D6" s="46"/>
      <c r="E6" s="46"/>
      <c r="F6" s="46"/>
      <c r="G6" s="270"/>
      <c r="H6" s="270"/>
      <c r="I6" s="270"/>
      <c r="J6" s="270"/>
    </row>
    <row r="7" spans="1:10" ht="18.75" hidden="1" customHeight="1">
      <c r="A7" s="274"/>
      <c r="D7" s="46"/>
      <c r="E7" s="46"/>
      <c r="F7" s="46"/>
      <c r="G7" s="270"/>
      <c r="H7" s="270"/>
      <c r="I7" s="270"/>
      <c r="J7" s="270"/>
    </row>
    <row r="8" spans="1:10" ht="18.75" customHeight="1">
      <c r="D8" s="46"/>
      <c r="E8" s="46"/>
      <c r="F8" s="46"/>
      <c r="G8" s="338"/>
      <c r="H8" s="338"/>
      <c r="I8" s="338"/>
      <c r="J8" s="338"/>
    </row>
    <row r="9" spans="1:10" ht="18.75" customHeight="1">
      <c r="A9" s="271" t="s">
        <v>331</v>
      </c>
      <c r="B9" s="46"/>
      <c r="F9" s="275"/>
      <c r="G9" s="365" t="s">
        <v>101</v>
      </c>
      <c r="H9" s="365"/>
      <c r="I9" s="365"/>
      <c r="J9" s="365"/>
    </row>
    <row r="10" spans="1:10">
      <c r="B10" s="46"/>
      <c r="C10" s="273"/>
      <c r="D10" s="275"/>
      <c r="E10" s="275"/>
      <c r="F10" s="275"/>
      <c r="G10" s="377"/>
      <c r="H10" s="377"/>
      <c r="I10" s="377"/>
      <c r="J10" s="377"/>
    </row>
    <row r="11" spans="1:10" ht="18.75" customHeight="1">
      <c r="A11" s="363" t="s">
        <v>562</v>
      </c>
      <c r="B11" s="364"/>
      <c r="C11" s="50"/>
      <c r="D11" s="50"/>
      <c r="E11" s="50"/>
      <c r="F11" s="51"/>
      <c r="G11" s="276"/>
      <c r="H11" s="276"/>
      <c r="I11" s="276"/>
      <c r="J11" s="276"/>
    </row>
    <row r="12" spans="1:10" ht="20.25" customHeight="1">
      <c r="A12" s="270" t="s">
        <v>563</v>
      </c>
      <c r="D12" s="271"/>
      <c r="E12" s="271"/>
      <c r="F12" s="52"/>
      <c r="G12" s="377"/>
      <c r="H12" s="377"/>
      <c r="I12" s="377"/>
      <c r="J12" s="377"/>
    </row>
    <row r="13" spans="1:10" ht="19.5" customHeight="1">
      <c r="A13" s="53"/>
      <c r="B13" s="247" t="s">
        <v>561</v>
      </c>
      <c r="F13" s="46"/>
      <c r="G13" s="276"/>
      <c r="H13" s="276"/>
      <c r="I13" s="276"/>
      <c r="J13" s="276"/>
    </row>
    <row r="14" spans="1:10" ht="19.5" customHeight="1">
      <c r="A14" s="367" t="s">
        <v>298</v>
      </c>
      <c r="B14" s="367"/>
      <c r="F14" s="46"/>
      <c r="G14" s="377"/>
      <c r="H14" s="377"/>
      <c r="I14" s="377"/>
      <c r="J14" s="377"/>
    </row>
    <row r="15" spans="1:10" ht="19.5" customHeight="1">
      <c r="A15" s="376"/>
      <c r="B15" s="376"/>
      <c r="C15" s="273"/>
      <c r="D15" s="46"/>
      <c r="E15" s="46"/>
      <c r="F15" s="46"/>
      <c r="G15" s="339"/>
      <c r="H15" s="339"/>
      <c r="I15" s="339"/>
      <c r="J15" s="339"/>
    </row>
    <row r="16" spans="1:10" ht="16.5" customHeight="1">
      <c r="A16" s="274"/>
      <c r="C16" s="273"/>
      <c r="D16" s="46"/>
      <c r="E16" s="46"/>
      <c r="F16" s="46"/>
      <c r="G16" s="270"/>
      <c r="H16" s="270"/>
      <c r="I16" s="270"/>
      <c r="J16" s="270"/>
    </row>
    <row r="17" spans="1:10" ht="18.75" customHeight="1">
      <c r="A17" s="338" t="s">
        <v>332</v>
      </c>
      <c r="B17" s="338"/>
      <c r="D17" s="46"/>
      <c r="E17" s="46"/>
      <c r="F17" s="46"/>
      <c r="G17" s="338" t="s">
        <v>332</v>
      </c>
      <c r="H17" s="338"/>
      <c r="I17" s="338"/>
      <c r="J17" s="338"/>
    </row>
    <row r="18" spans="1:10" ht="15.75" customHeight="1">
      <c r="D18" s="46"/>
      <c r="E18" s="46"/>
      <c r="F18" s="46"/>
      <c r="I18" s="274"/>
      <c r="J18" s="274"/>
    </row>
    <row r="19" spans="1:10" ht="20.25" customHeight="1">
      <c r="A19" s="377" t="s">
        <v>649</v>
      </c>
      <c r="B19" s="378"/>
      <c r="E19" s="274" t="s">
        <v>333</v>
      </c>
      <c r="F19" s="275"/>
      <c r="G19" s="341" t="s">
        <v>651</v>
      </c>
      <c r="H19" s="341"/>
      <c r="I19" s="341"/>
      <c r="J19" s="274"/>
    </row>
    <row r="20" spans="1:10">
      <c r="A20" s="366"/>
      <c r="B20" s="366"/>
      <c r="F20" s="52"/>
      <c r="G20" s="154"/>
      <c r="H20" s="154"/>
      <c r="I20" s="154"/>
    </row>
    <row r="21" spans="1:10">
      <c r="A21" s="54"/>
      <c r="B21" s="248" t="s">
        <v>650</v>
      </c>
      <c r="F21" s="52"/>
      <c r="G21" s="340" t="s">
        <v>564</v>
      </c>
      <c r="H21" s="340"/>
      <c r="I21" s="340"/>
      <c r="J21" s="340"/>
    </row>
    <row r="22" spans="1:10" ht="15.75" customHeight="1">
      <c r="A22" s="367" t="s">
        <v>298</v>
      </c>
      <c r="B22" s="367"/>
      <c r="F22" s="52"/>
      <c r="G22" s="368" t="s">
        <v>298</v>
      </c>
      <c r="H22" s="368"/>
      <c r="I22" s="368"/>
      <c r="J22" s="368"/>
    </row>
    <row r="23" spans="1:10" ht="15.75" customHeight="1">
      <c r="G23" s="339"/>
      <c r="H23" s="339"/>
      <c r="I23" s="339"/>
      <c r="J23" s="339"/>
    </row>
    <row r="24" spans="1:10">
      <c r="B24" s="273"/>
      <c r="C24" s="273"/>
      <c r="D24" s="273"/>
      <c r="E24" s="273"/>
      <c r="F24" s="273"/>
      <c r="G24" s="274"/>
      <c r="H24" s="274"/>
      <c r="I24" s="274"/>
      <c r="J24" s="274"/>
    </row>
    <row r="25" spans="1:10" ht="25.5" customHeight="1">
      <c r="A25" s="327"/>
      <c r="B25" s="355"/>
      <c r="C25" s="355"/>
      <c r="D25" s="355"/>
      <c r="E25" s="355"/>
      <c r="F25" s="355"/>
      <c r="G25" s="328"/>
      <c r="H25" s="329">
        <v>2020</v>
      </c>
      <c r="I25" s="330" t="s">
        <v>106</v>
      </c>
      <c r="J25" s="277" t="s">
        <v>162</v>
      </c>
    </row>
    <row r="26" spans="1:10" ht="46.5" customHeight="1">
      <c r="A26" s="290" t="s">
        <v>13</v>
      </c>
      <c r="B26" s="355" t="s">
        <v>464</v>
      </c>
      <c r="C26" s="355"/>
      <c r="D26" s="355"/>
      <c r="E26" s="355"/>
      <c r="F26" s="355"/>
      <c r="G26" s="331"/>
      <c r="H26" s="329">
        <v>37898491</v>
      </c>
      <c r="I26" s="332" t="s">
        <v>104</v>
      </c>
      <c r="J26" s="277"/>
    </row>
    <row r="27" spans="1:10" ht="24.75" customHeight="1">
      <c r="A27" s="290" t="s">
        <v>14</v>
      </c>
      <c r="B27" s="355" t="s">
        <v>465</v>
      </c>
      <c r="C27" s="355"/>
      <c r="D27" s="355"/>
      <c r="E27" s="355"/>
      <c r="F27" s="355"/>
      <c r="G27" s="331"/>
      <c r="H27" s="329">
        <v>430</v>
      </c>
      <c r="I27" s="332" t="s">
        <v>103</v>
      </c>
      <c r="J27" s="277"/>
    </row>
    <row r="28" spans="1:10" ht="24.75" customHeight="1">
      <c r="A28" s="290" t="s">
        <v>20</v>
      </c>
      <c r="B28" s="355" t="s">
        <v>466</v>
      </c>
      <c r="C28" s="355"/>
      <c r="D28" s="355"/>
      <c r="E28" s="355"/>
      <c r="F28" s="355"/>
      <c r="G28" s="331"/>
      <c r="H28" s="329">
        <v>510100000</v>
      </c>
      <c r="I28" s="332" t="s">
        <v>102</v>
      </c>
      <c r="J28" s="277"/>
    </row>
    <row r="29" spans="1:10" ht="24.75" customHeight="1">
      <c r="A29" s="290" t="s">
        <v>364</v>
      </c>
      <c r="B29" s="355" t="s">
        <v>467</v>
      </c>
      <c r="C29" s="355"/>
      <c r="D29" s="355"/>
      <c r="E29" s="355"/>
      <c r="F29" s="355"/>
      <c r="G29" s="331"/>
      <c r="H29" s="329"/>
      <c r="I29" s="332" t="s">
        <v>9</v>
      </c>
      <c r="J29" s="277"/>
    </row>
    <row r="30" spans="1:10" ht="24.75" customHeight="1">
      <c r="A30" s="290" t="s">
        <v>16</v>
      </c>
      <c r="B30" s="355" t="s">
        <v>468</v>
      </c>
      <c r="C30" s="355"/>
      <c r="D30" s="355"/>
      <c r="E30" s="355"/>
      <c r="F30" s="355"/>
      <c r="G30" s="331"/>
      <c r="H30" s="329"/>
      <c r="I30" s="332" t="s">
        <v>8</v>
      </c>
      <c r="J30" s="277"/>
    </row>
    <row r="31" spans="1:10" ht="24.75" customHeight="1">
      <c r="A31" s="290" t="s">
        <v>15</v>
      </c>
      <c r="B31" s="355" t="s">
        <v>469</v>
      </c>
      <c r="C31" s="355"/>
      <c r="D31" s="355"/>
      <c r="E31" s="355"/>
      <c r="F31" s="355"/>
      <c r="G31" s="331"/>
      <c r="H31" s="329" t="s">
        <v>463</v>
      </c>
      <c r="I31" s="332" t="s">
        <v>10</v>
      </c>
      <c r="J31" s="277"/>
    </row>
    <row r="32" spans="1:10" ht="24.75" customHeight="1">
      <c r="A32" s="290" t="s">
        <v>565</v>
      </c>
      <c r="B32" s="355" t="s">
        <v>416</v>
      </c>
      <c r="C32" s="355"/>
      <c r="D32" s="355"/>
      <c r="E32" s="355"/>
      <c r="F32" s="355"/>
      <c r="G32" s="361" t="s">
        <v>133</v>
      </c>
      <c r="H32" s="362"/>
      <c r="I32" s="332"/>
      <c r="J32" s="277"/>
    </row>
    <row r="33" spans="1:10" ht="24.75" customHeight="1">
      <c r="A33" s="290" t="s">
        <v>21</v>
      </c>
      <c r="B33" s="355" t="s">
        <v>465</v>
      </c>
      <c r="C33" s="355"/>
      <c r="D33" s="355"/>
      <c r="E33" s="355"/>
      <c r="F33" s="355"/>
      <c r="G33" s="361" t="s">
        <v>134</v>
      </c>
      <c r="H33" s="362"/>
      <c r="I33" s="332"/>
      <c r="J33" s="277"/>
    </row>
    <row r="34" spans="1:10" ht="24.75" customHeight="1">
      <c r="A34" s="290" t="s">
        <v>88</v>
      </c>
      <c r="B34" s="355">
        <v>219</v>
      </c>
      <c r="C34" s="355"/>
      <c r="D34" s="355"/>
      <c r="E34" s="355"/>
      <c r="F34" s="355"/>
      <c r="G34" s="331"/>
      <c r="H34" s="333"/>
      <c r="I34" s="332"/>
      <c r="J34" s="277"/>
    </row>
    <row r="35" spans="1:10" ht="24.75" customHeight="1">
      <c r="A35" s="290" t="s">
        <v>330</v>
      </c>
      <c r="B35" s="355" t="s">
        <v>470</v>
      </c>
      <c r="C35" s="355"/>
      <c r="D35" s="355"/>
      <c r="E35" s="355"/>
      <c r="F35" s="355"/>
      <c r="G35" s="331"/>
      <c r="H35" s="333"/>
      <c r="I35" s="332"/>
      <c r="J35" s="277"/>
    </row>
    <row r="36" spans="1:10" ht="24.75" customHeight="1">
      <c r="A36" s="290" t="s">
        <v>11</v>
      </c>
      <c r="B36" s="355" t="s">
        <v>471</v>
      </c>
      <c r="C36" s="355"/>
      <c r="D36" s="355"/>
      <c r="E36" s="355"/>
      <c r="F36" s="355"/>
      <c r="G36" s="331"/>
      <c r="H36" s="333"/>
      <c r="I36" s="332"/>
      <c r="J36" s="277"/>
    </row>
    <row r="37" spans="1:10" ht="24.75" customHeight="1">
      <c r="A37" s="290" t="s">
        <v>12</v>
      </c>
      <c r="B37" s="355" t="s">
        <v>472</v>
      </c>
      <c r="C37" s="355"/>
      <c r="D37" s="355"/>
      <c r="E37" s="355"/>
      <c r="F37" s="355"/>
      <c r="G37" s="331"/>
      <c r="H37" s="333"/>
      <c r="I37" s="332"/>
      <c r="J37" s="277"/>
    </row>
    <row r="38" spans="1:10" ht="70.5" customHeight="1">
      <c r="A38" s="357" t="s">
        <v>652</v>
      </c>
      <c r="B38" s="356"/>
      <c r="C38" s="356"/>
      <c r="D38" s="356"/>
      <c r="E38" s="356"/>
      <c r="F38" s="356"/>
      <c r="G38" s="356"/>
      <c r="H38" s="356"/>
      <c r="I38" s="356"/>
      <c r="J38" s="356"/>
    </row>
    <row r="39" spans="1:10" ht="23.25" customHeight="1">
      <c r="A39" s="356" t="s">
        <v>141</v>
      </c>
      <c r="B39" s="356"/>
      <c r="C39" s="356"/>
      <c r="D39" s="356"/>
      <c r="E39" s="356"/>
      <c r="F39" s="356"/>
      <c r="G39" s="356"/>
      <c r="H39" s="356"/>
      <c r="I39" s="356"/>
      <c r="J39" s="356"/>
    </row>
    <row r="40" spans="1:10" ht="23.25" customHeight="1">
      <c r="A40" s="170"/>
      <c r="B40" s="175"/>
      <c r="C40" s="280"/>
      <c r="D40" s="175"/>
      <c r="E40" s="175"/>
      <c r="F40" s="175"/>
      <c r="G40" s="175"/>
      <c r="H40" s="175"/>
      <c r="I40" s="334" t="s">
        <v>370</v>
      </c>
      <c r="J40" s="175" t="s">
        <v>339</v>
      </c>
    </row>
    <row r="41" spans="1:10" ht="41.25" customHeight="1">
      <c r="A41" s="352" t="s">
        <v>167</v>
      </c>
      <c r="B41" s="350" t="s">
        <v>17</v>
      </c>
      <c r="C41" s="345" t="s">
        <v>430</v>
      </c>
      <c r="D41" s="345" t="s">
        <v>431</v>
      </c>
      <c r="E41" s="343" t="s">
        <v>432</v>
      </c>
      <c r="F41" s="350" t="s">
        <v>433</v>
      </c>
      <c r="G41" s="358" t="s">
        <v>168</v>
      </c>
      <c r="H41" s="359"/>
      <c r="I41" s="359"/>
      <c r="J41" s="360"/>
    </row>
    <row r="42" spans="1:10" ht="68.25" customHeight="1">
      <c r="A42" s="352"/>
      <c r="B42" s="350"/>
      <c r="C42" s="346"/>
      <c r="D42" s="346"/>
      <c r="E42" s="344"/>
      <c r="F42" s="350"/>
      <c r="G42" s="288" t="s">
        <v>436</v>
      </c>
      <c r="H42" s="288" t="s">
        <v>435</v>
      </c>
      <c r="I42" s="350" t="s">
        <v>434</v>
      </c>
      <c r="J42" s="351"/>
    </row>
    <row r="43" spans="1:10" ht="20.100000000000001" customHeight="1">
      <c r="A43" s="203">
        <v>1</v>
      </c>
      <c r="B43" s="288">
        <v>2</v>
      </c>
      <c r="C43" s="288">
        <v>3</v>
      </c>
      <c r="D43" s="288">
        <v>4</v>
      </c>
      <c r="E43" s="288">
        <v>5</v>
      </c>
      <c r="F43" s="288">
        <v>6</v>
      </c>
      <c r="G43" s="288">
        <v>7</v>
      </c>
      <c r="H43" s="288">
        <v>8</v>
      </c>
      <c r="I43" s="350">
        <v>9</v>
      </c>
      <c r="J43" s="351"/>
    </row>
    <row r="44" spans="1:10" ht="24.95" customHeight="1">
      <c r="A44" s="353" t="s">
        <v>81</v>
      </c>
      <c r="B44" s="353"/>
      <c r="C44" s="353"/>
      <c r="D44" s="353"/>
      <c r="E44" s="353"/>
      <c r="F44" s="353"/>
      <c r="G44" s="353"/>
      <c r="H44" s="353"/>
      <c r="I44" s="353"/>
      <c r="J44" s="353"/>
    </row>
    <row r="45" spans="1:10" ht="45" customHeight="1">
      <c r="A45" s="227" t="s">
        <v>142</v>
      </c>
      <c r="B45" s="203">
        <v>1000</v>
      </c>
      <c r="C45" s="288">
        <f>'I. Фін результат'!C8</f>
        <v>26032</v>
      </c>
      <c r="D45" s="288">
        <f>'I. Фін результат'!D8</f>
        <v>37700</v>
      </c>
      <c r="E45" s="288">
        <f>'I. Фін результат'!E8</f>
        <v>35780</v>
      </c>
      <c r="F45" s="288">
        <f>'I. Фін результат'!F8</f>
        <v>40410</v>
      </c>
      <c r="G45" s="288">
        <v>42713</v>
      </c>
      <c r="H45" s="288">
        <v>44977</v>
      </c>
      <c r="I45" s="358">
        <v>47361</v>
      </c>
      <c r="J45" s="370"/>
    </row>
    <row r="46" spans="1:10" ht="47.25" customHeight="1">
      <c r="A46" s="227" t="s">
        <v>123</v>
      </c>
      <c r="B46" s="203">
        <v>1010</v>
      </c>
      <c r="C46" s="288">
        <f>'I. Фін результат'!C9</f>
        <v>-21961</v>
      </c>
      <c r="D46" s="288">
        <f>'I. Фін результат'!D9</f>
        <v>-32136</v>
      </c>
      <c r="E46" s="288">
        <f>'I. Фін результат'!E9</f>
        <v>-29684</v>
      </c>
      <c r="F46" s="288">
        <f>'I. Фін результат'!F9</f>
        <v>-33550</v>
      </c>
      <c r="G46" s="288">
        <v>-35462</v>
      </c>
      <c r="H46" s="288">
        <v>-37342</v>
      </c>
      <c r="I46" s="288">
        <v>-39321</v>
      </c>
      <c r="J46" s="288"/>
    </row>
    <row r="47" spans="1:10" ht="28.5" customHeight="1">
      <c r="A47" s="228" t="s">
        <v>180</v>
      </c>
      <c r="B47" s="203">
        <v>1020</v>
      </c>
      <c r="C47" s="289">
        <f>SUM(C45:C46)</f>
        <v>4071</v>
      </c>
      <c r="D47" s="289">
        <f t="shared" ref="D47:J47" si="0">SUM(D45:D46)</f>
        <v>5564</v>
      </c>
      <c r="E47" s="289">
        <f t="shared" si="0"/>
        <v>6096</v>
      </c>
      <c r="F47" s="289">
        <f t="shared" si="0"/>
        <v>6860</v>
      </c>
      <c r="G47" s="289">
        <f t="shared" si="0"/>
        <v>7251</v>
      </c>
      <c r="H47" s="289">
        <f t="shared" si="0"/>
        <v>7635</v>
      </c>
      <c r="I47" s="289">
        <f t="shared" si="0"/>
        <v>8040</v>
      </c>
      <c r="J47" s="289">
        <f t="shared" si="0"/>
        <v>0</v>
      </c>
    </row>
    <row r="48" spans="1:10" ht="27.75" customHeight="1">
      <c r="A48" s="227" t="s">
        <v>108</v>
      </c>
      <c r="B48" s="203">
        <v>1030</v>
      </c>
      <c r="C48" s="288">
        <f>'I. Фін результат'!C19</f>
        <v>-3586</v>
      </c>
      <c r="D48" s="288">
        <f>'I. Фін результат'!D19</f>
        <v>-5446</v>
      </c>
      <c r="E48" s="288">
        <f>'I. Фін результат'!E19</f>
        <v>-4601</v>
      </c>
      <c r="F48" s="288">
        <f>'I. Фін результат'!F19</f>
        <v>-5380</v>
      </c>
      <c r="G48" s="288">
        <v>-5687</v>
      </c>
      <c r="H48" s="288">
        <v>-5988</v>
      </c>
      <c r="I48" s="288">
        <v>-6305</v>
      </c>
      <c r="J48" s="288"/>
    </row>
    <row r="49" spans="1:10" ht="27.75" customHeight="1">
      <c r="A49" s="227" t="s">
        <v>107</v>
      </c>
      <c r="B49" s="203">
        <v>1060</v>
      </c>
      <c r="C49" s="288">
        <f>'I. Фін результат'!C40</f>
        <v>-113</v>
      </c>
      <c r="D49" s="288">
        <f>'I. Фін результат'!D40</f>
        <v>-90</v>
      </c>
      <c r="E49" s="288">
        <f>'I. Фін результат'!E40</f>
        <v>-379</v>
      </c>
      <c r="F49" s="288">
        <f>'I. Фін результат'!F40</f>
        <v>-369</v>
      </c>
      <c r="G49" s="288">
        <v>-390</v>
      </c>
      <c r="H49" s="288">
        <v>-411</v>
      </c>
      <c r="I49" s="288">
        <v>-432</v>
      </c>
      <c r="J49" s="288"/>
    </row>
    <row r="50" spans="1:10" ht="27.75" customHeight="1">
      <c r="A50" s="227" t="s">
        <v>204</v>
      </c>
      <c r="B50" s="203">
        <v>1070</v>
      </c>
      <c r="C50" s="288">
        <f>'I. Фін результат'!C48</f>
        <v>749</v>
      </c>
      <c r="D50" s="288">
        <f>'I. Фін результат'!D48</f>
        <v>960</v>
      </c>
      <c r="E50" s="288">
        <f>'I. Фін результат'!E48</f>
        <v>397</v>
      </c>
      <c r="F50" s="288">
        <f>'I. Фін результат'!F48</f>
        <v>455</v>
      </c>
      <c r="G50" s="288">
        <v>481</v>
      </c>
      <c r="H50" s="288">
        <v>506</v>
      </c>
      <c r="I50" s="288">
        <v>533</v>
      </c>
      <c r="J50" s="288"/>
    </row>
    <row r="51" spans="1:10" ht="27.75" customHeight="1">
      <c r="A51" s="227" t="s">
        <v>27</v>
      </c>
      <c r="B51" s="203">
        <v>1080</v>
      </c>
      <c r="C51" s="288">
        <f>'I. Фін результат'!C52</f>
        <v>-1168</v>
      </c>
      <c r="D51" s="288">
        <f>'I. Фін результат'!D52</f>
        <v>-932</v>
      </c>
      <c r="E51" s="288">
        <f>'I. Фін результат'!E52</f>
        <v>-944</v>
      </c>
      <c r="F51" s="288">
        <f>'I. Фін результат'!F52</f>
        <v>-1027</v>
      </c>
      <c r="G51" s="288">
        <v>-1086</v>
      </c>
      <c r="H51" s="288">
        <v>-1143</v>
      </c>
      <c r="I51" s="288">
        <v>-1204</v>
      </c>
      <c r="J51" s="288"/>
    </row>
    <row r="52" spans="1:10" ht="28.5" customHeight="1">
      <c r="A52" s="228" t="s">
        <v>4</v>
      </c>
      <c r="B52" s="203">
        <v>1100</v>
      </c>
      <c r="C52" s="289">
        <f>SUM(C47:C51)</f>
        <v>-47</v>
      </c>
      <c r="D52" s="289">
        <f t="shared" ref="D52:J52" si="1">SUM(D47:D51)</f>
        <v>56</v>
      </c>
      <c r="E52" s="289">
        <f t="shared" si="1"/>
        <v>569</v>
      </c>
      <c r="F52" s="289">
        <f t="shared" si="1"/>
        <v>539</v>
      </c>
      <c r="G52" s="289">
        <f t="shared" si="1"/>
        <v>569</v>
      </c>
      <c r="H52" s="289">
        <f t="shared" si="1"/>
        <v>599</v>
      </c>
      <c r="I52" s="289">
        <f t="shared" si="1"/>
        <v>632</v>
      </c>
      <c r="J52" s="289">
        <f t="shared" si="1"/>
        <v>0</v>
      </c>
    </row>
    <row r="53" spans="1:10" ht="28.5" customHeight="1">
      <c r="A53" s="228" t="s">
        <v>109</v>
      </c>
      <c r="B53" s="203">
        <v>1310</v>
      </c>
      <c r="C53" s="289">
        <f>'I. Фін результат'!C88</f>
        <v>1381</v>
      </c>
      <c r="D53" s="289">
        <f>'I. Фін результат'!D88</f>
        <v>1596</v>
      </c>
      <c r="E53" s="289">
        <f>'I. Фін результат'!E88</f>
        <v>2342</v>
      </c>
      <c r="F53" s="289">
        <f>'I. Фін результат'!F88</f>
        <v>2345</v>
      </c>
      <c r="G53" s="289"/>
      <c r="H53" s="289"/>
      <c r="I53" s="289"/>
      <c r="J53" s="289"/>
    </row>
    <row r="54" spans="1:10" ht="28.5" customHeight="1">
      <c r="A54" s="228" t="s">
        <v>155</v>
      </c>
      <c r="B54" s="203">
        <f>' V. Коефіцієнти'!B9</f>
        <v>5010</v>
      </c>
      <c r="C54" s="289">
        <f>(C53/C45)*100</f>
        <v>5.3050092194222493</v>
      </c>
      <c r="D54" s="289">
        <f t="shared" ref="D54:J54" si="2">(D53/D45)*100</f>
        <v>4.2334217506631298</v>
      </c>
      <c r="E54" s="289">
        <f t="shared" si="2"/>
        <v>6.5455561766349906</v>
      </c>
      <c r="F54" s="289">
        <f t="shared" si="2"/>
        <v>5.8030190546894334</v>
      </c>
      <c r="G54" s="289">
        <f t="shared" si="2"/>
        <v>0</v>
      </c>
      <c r="H54" s="289">
        <f t="shared" si="2"/>
        <v>0</v>
      </c>
      <c r="I54" s="289">
        <f t="shared" si="2"/>
        <v>0</v>
      </c>
      <c r="J54" s="289" t="e">
        <f t="shared" si="2"/>
        <v>#DIV/0!</v>
      </c>
    </row>
    <row r="55" spans="1:10" ht="27.75" customHeight="1">
      <c r="A55" s="227" t="s">
        <v>205</v>
      </c>
      <c r="B55" s="203">
        <v>1110</v>
      </c>
      <c r="C55" s="288">
        <f>'I. Фін результат'!C60</f>
        <v>375</v>
      </c>
      <c r="D55" s="288">
        <f>'I. Фін результат'!D60</f>
        <v>86</v>
      </c>
      <c r="E55" s="288">
        <f>'I. Фін результат'!E60</f>
        <v>120</v>
      </c>
      <c r="F55" s="288">
        <f>'I. Фін результат'!F60</f>
        <v>90</v>
      </c>
      <c r="G55" s="288">
        <v>95</v>
      </c>
      <c r="H55" s="288">
        <v>100</v>
      </c>
      <c r="I55" s="288">
        <v>105</v>
      </c>
      <c r="J55" s="288"/>
    </row>
    <row r="56" spans="1:10" ht="27.75" customHeight="1">
      <c r="A56" s="227" t="s">
        <v>206</v>
      </c>
      <c r="B56" s="203">
        <v>1120</v>
      </c>
      <c r="C56" s="214" t="str">
        <f>'I. Фін результат'!C61</f>
        <v>(    )</v>
      </c>
      <c r="D56" s="214" t="str">
        <f>'I. Фін результат'!D61</f>
        <v>(    )</v>
      </c>
      <c r="E56" s="288">
        <f>'I. Фін результат'!E61</f>
        <v>-8</v>
      </c>
      <c r="F56" s="288">
        <f>'I. Фін результат'!F61</f>
        <v>0</v>
      </c>
      <c r="G56" s="288"/>
      <c r="H56" s="288"/>
      <c r="I56" s="288"/>
      <c r="J56" s="288"/>
    </row>
    <row r="57" spans="1:10" ht="27.75" customHeight="1">
      <c r="A57" s="227" t="s">
        <v>207</v>
      </c>
      <c r="B57" s="203">
        <v>1130</v>
      </c>
      <c r="C57" s="288">
        <f>'I. Фін результат'!C62</f>
        <v>13</v>
      </c>
      <c r="D57" s="288">
        <f>'I. Фін результат'!D62</f>
        <v>0</v>
      </c>
      <c r="E57" s="288">
        <f>'I. Фін результат'!E62</f>
        <v>18</v>
      </c>
      <c r="F57" s="288">
        <f>'I. Фін результат'!F62</f>
        <v>12</v>
      </c>
      <c r="G57" s="288">
        <v>13</v>
      </c>
      <c r="H57" s="288">
        <v>13</v>
      </c>
      <c r="I57" s="288">
        <v>14</v>
      </c>
      <c r="J57" s="288"/>
    </row>
    <row r="58" spans="1:10" ht="27.75" customHeight="1">
      <c r="A58" s="227" t="s">
        <v>208</v>
      </c>
      <c r="B58" s="203">
        <v>1140</v>
      </c>
      <c r="C58" s="288">
        <f>'I. Фін результат'!C63</f>
        <v>-9</v>
      </c>
      <c r="D58" s="288">
        <f>'I. Фін результат'!D63</f>
        <v>-29</v>
      </c>
      <c r="E58" s="288">
        <f>'I. Фін результат'!E63</f>
        <v>-47</v>
      </c>
      <c r="F58" s="288">
        <f>'I. Фін результат'!F63</f>
        <v>-141</v>
      </c>
      <c r="G58" s="288">
        <v>-149</v>
      </c>
      <c r="H58" s="288">
        <v>-157</v>
      </c>
      <c r="I58" s="288">
        <v>-165</v>
      </c>
      <c r="J58" s="288"/>
    </row>
    <row r="59" spans="1:10" ht="27.75" customHeight="1">
      <c r="A59" s="227" t="s">
        <v>210</v>
      </c>
      <c r="B59" s="203">
        <v>1150</v>
      </c>
      <c r="C59" s="288">
        <f>'I. Фін результат'!C64</f>
        <v>112</v>
      </c>
      <c r="D59" s="288">
        <f>'I. Фін результат'!D64</f>
        <v>0</v>
      </c>
      <c r="E59" s="288">
        <f>'I. Фін результат'!E64</f>
        <v>70</v>
      </c>
      <c r="F59" s="288">
        <f>'I. Фін результат'!F64</f>
        <v>0</v>
      </c>
      <c r="G59" s="288"/>
      <c r="H59" s="288"/>
      <c r="I59" s="288"/>
      <c r="J59" s="288"/>
    </row>
    <row r="60" spans="1:10" ht="27.75" customHeight="1">
      <c r="A60" s="227" t="s">
        <v>211</v>
      </c>
      <c r="B60" s="203">
        <v>1160</v>
      </c>
      <c r="C60" s="288">
        <f>'I. Фін результат'!C67</f>
        <v>0</v>
      </c>
      <c r="D60" s="288">
        <f>'I. Фін результат'!D67</f>
        <v>0</v>
      </c>
      <c r="E60" s="288">
        <f>'I. Фін результат'!E67</f>
        <v>0</v>
      </c>
      <c r="F60" s="288">
        <f>'I. Фін результат'!F67</f>
        <v>0</v>
      </c>
      <c r="G60" s="288"/>
      <c r="H60" s="288"/>
      <c r="I60" s="288"/>
      <c r="J60" s="288"/>
    </row>
    <row r="61" spans="1:10" ht="28.5" customHeight="1">
      <c r="A61" s="228" t="s">
        <v>80</v>
      </c>
      <c r="B61" s="203">
        <v>1170</v>
      </c>
      <c r="C61" s="289">
        <f>SUM(C52, C55:C60)</f>
        <v>444</v>
      </c>
      <c r="D61" s="289">
        <f t="shared" ref="D61:J61" si="3">SUM(D52, D55:D60)</f>
        <v>113</v>
      </c>
      <c r="E61" s="289">
        <f t="shared" si="3"/>
        <v>722</v>
      </c>
      <c r="F61" s="289">
        <f t="shared" si="3"/>
        <v>500</v>
      </c>
      <c r="G61" s="289">
        <f t="shared" si="3"/>
        <v>528</v>
      </c>
      <c r="H61" s="289">
        <f t="shared" si="3"/>
        <v>555</v>
      </c>
      <c r="I61" s="289">
        <f t="shared" si="3"/>
        <v>586</v>
      </c>
      <c r="J61" s="289">
        <f t="shared" si="3"/>
        <v>0</v>
      </c>
    </row>
    <row r="62" spans="1:10" ht="27.75" customHeight="1">
      <c r="A62" s="227" t="s">
        <v>212</v>
      </c>
      <c r="B62" s="203">
        <v>1180</v>
      </c>
      <c r="C62" s="288">
        <f>'I. Фін результат'!C71</f>
        <v>-19</v>
      </c>
      <c r="D62" s="288">
        <f>'I. Фін результат'!D71</f>
        <v>-20</v>
      </c>
      <c r="E62" s="288">
        <f>'I. Фін результат'!E71</f>
        <v>-150</v>
      </c>
      <c r="F62" s="288">
        <f>'I. Фін результат'!F71</f>
        <v>-90</v>
      </c>
      <c r="G62" s="288">
        <v>-95</v>
      </c>
      <c r="H62" s="288">
        <v>-100</v>
      </c>
      <c r="I62" s="288">
        <v>-105</v>
      </c>
      <c r="J62" s="288"/>
    </row>
    <row r="63" spans="1:10" ht="27.75" customHeight="1">
      <c r="A63" s="227" t="s">
        <v>213</v>
      </c>
      <c r="B63" s="203">
        <v>1181</v>
      </c>
      <c r="C63" s="288">
        <f>'I. Фін результат'!C72</f>
        <v>0</v>
      </c>
      <c r="D63" s="288">
        <f>'I. Фін результат'!D72</f>
        <v>0</v>
      </c>
      <c r="E63" s="288">
        <f>'I. Фін результат'!E72</f>
        <v>0</v>
      </c>
      <c r="F63" s="288">
        <f>'I. Фін результат'!F72</f>
        <v>0</v>
      </c>
      <c r="G63" s="288"/>
      <c r="H63" s="288"/>
      <c r="I63" s="288"/>
      <c r="J63" s="288"/>
    </row>
    <row r="64" spans="1:10" ht="42.75" customHeight="1">
      <c r="A64" s="227" t="s">
        <v>214</v>
      </c>
      <c r="B64" s="203">
        <v>1190</v>
      </c>
      <c r="C64" s="288">
        <f>'I. Фін результат'!C73</f>
        <v>0</v>
      </c>
      <c r="D64" s="288">
        <f>'I. Фін результат'!D73</f>
        <v>0</v>
      </c>
      <c r="E64" s="288">
        <f>'I. Фін результат'!E73</f>
        <v>0</v>
      </c>
      <c r="F64" s="288">
        <f>'I. Фін результат'!F73</f>
        <v>0</v>
      </c>
      <c r="G64" s="288"/>
      <c r="H64" s="288"/>
      <c r="I64" s="288"/>
      <c r="J64" s="288"/>
    </row>
    <row r="65" spans="1:10" ht="27.75" customHeight="1">
      <c r="A65" s="227" t="s">
        <v>215</v>
      </c>
      <c r="B65" s="203">
        <v>1191</v>
      </c>
      <c r="C65" s="214" t="str">
        <f>'I. Фін результат'!C74</f>
        <v>(    )</v>
      </c>
      <c r="D65" s="214" t="str">
        <f>'I. Фін результат'!D74</f>
        <v>(    )</v>
      </c>
      <c r="E65" s="214" t="str">
        <f>'I. Фін результат'!E74</f>
        <v>(    )</v>
      </c>
      <c r="F65" s="288">
        <f>'I. Фін результат'!F74</f>
        <v>0</v>
      </c>
      <c r="G65" s="288"/>
      <c r="H65" s="288"/>
      <c r="I65" s="288"/>
      <c r="J65" s="288"/>
    </row>
    <row r="66" spans="1:10" ht="28.5" customHeight="1">
      <c r="A66" s="228" t="s">
        <v>296</v>
      </c>
      <c r="B66" s="203">
        <v>1200</v>
      </c>
      <c r="C66" s="289">
        <f>SUM(C61:C65)</f>
        <v>425</v>
      </c>
      <c r="D66" s="289">
        <f t="shared" ref="D66:J66" si="4">SUM(D61:D65)</f>
        <v>93</v>
      </c>
      <c r="E66" s="289">
        <f t="shared" si="4"/>
        <v>572</v>
      </c>
      <c r="F66" s="289">
        <f t="shared" si="4"/>
        <v>410</v>
      </c>
      <c r="G66" s="289">
        <f t="shared" si="4"/>
        <v>433</v>
      </c>
      <c r="H66" s="289">
        <f t="shared" si="4"/>
        <v>455</v>
      </c>
      <c r="I66" s="289">
        <f t="shared" si="4"/>
        <v>481</v>
      </c>
      <c r="J66" s="289">
        <f t="shared" si="4"/>
        <v>0</v>
      </c>
    </row>
    <row r="67" spans="1:10" ht="27.75" customHeight="1">
      <c r="A67" s="227" t="s">
        <v>299</v>
      </c>
      <c r="B67" s="203">
        <v>1201</v>
      </c>
      <c r="C67" s="288">
        <f>'I. Фін результат'!C76</f>
        <v>425</v>
      </c>
      <c r="D67" s="288">
        <f>'I. Фін результат'!D76</f>
        <v>93</v>
      </c>
      <c r="E67" s="288">
        <f>'I. Фін результат'!E76</f>
        <v>572</v>
      </c>
      <c r="F67" s="288">
        <f>'I. Фін результат'!F76</f>
        <v>410</v>
      </c>
      <c r="G67" s="288">
        <v>433</v>
      </c>
      <c r="H67" s="288">
        <v>455</v>
      </c>
      <c r="I67" s="288">
        <v>481</v>
      </c>
      <c r="J67" s="288"/>
    </row>
    <row r="68" spans="1:10" ht="27.75" customHeight="1">
      <c r="A68" s="227" t="s">
        <v>300</v>
      </c>
      <c r="B68" s="203">
        <v>1202</v>
      </c>
      <c r="C68" s="214" t="str">
        <f>'I. Фін результат'!C77</f>
        <v>(    )</v>
      </c>
      <c r="D68" s="214" t="str">
        <f>'I. Фін результат'!D77</f>
        <v>(    )</v>
      </c>
      <c r="E68" s="214" t="str">
        <f>'I. Фін результат'!E77</f>
        <v>(    )</v>
      </c>
      <c r="F68" s="288">
        <f>'I. Фін результат'!F77</f>
        <v>0</v>
      </c>
      <c r="G68" s="288"/>
      <c r="H68" s="288"/>
      <c r="I68" s="288"/>
      <c r="J68" s="288"/>
    </row>
    <row r="69" spans="1:10" ht="24.95" customHeight="1">
      <c r="A69" s="342" t="s">
        <v>113</v>
      </c>
      <c r="B69" s="342"/>
      <c r="C69" s="342"/>
      <c r="D69" s="342"/>
      <c r="E69" s="342"/>
      <c r="F69" s="342"/>
      <c r="G69" s="342"/>
      <c r="H69" s="342"/>
      <c r="I69" s="342"/>
      <c r="J69" s="342"/>
    </row>
    <row r="70" spans="1:10" ht="52.5" customHeight="1">
      <c r="A70" s="202" t="s">
        <v>371</v>
      </c>
      <c r="B70" s="203">
        <v>2110</v>
      </c>
      <c r="C70" s="288">
        <f>'ІІ. Розр. з бюджетом'!C19</f>
        <v>1497</v>
      </c>
      <c r="D70" s="288">
        <f>'ІІ. Розр. з бюджетом'!D19</f>
        <v>2174</v>
      </c>
      <c r="E70" s="288">
        <f>'ІІ. Розр. з бюджетом'!E19</f>
        <v>1671</v>
      </c>
      <c r="F70" s="288">
        <f>'ІІ. Розр. з бюджетом'!F19</f>
        <v>1957</v>
      </c>
      <c r="G70" s="288">
        <v>2069</v>
      </c>
      <c r="H70" s="288">
        <v>2178</v>
      </c>
      <c r="I70" s="288">
        <v>2294</v>
      </c>
      <c r="J70" s="288"/>
    </row>
    <row r="71" spans="1:10" ht="43.5" customHeight="1">
      <c r="A71" s="229" t="s">
        <v>372</v>
      </c>
      <c r="B71" s="288">
        <v>2120</v>
      </c>
      <c r="C71" s="288">
        <f>'ІІ. Розр. з бюджетом'!C27</f>
        <v>2884</v>
      </c>
      <c r="D71" s="288">
        <f>'ІІ. Розр. з бюджетом'!D27</f>
        <v>4567</v>
      </c>
      <c r="E71" s="288">
        <f>'ІІ. Розр. з бюджетом'!E27</f>
        <v>3942</v>
      </c>
      <c r="F71" s="288">
        <f>'ІІ. Розр. з бюджетом'!F27</f>
        <v>4439</v>
      </c>
      <c r="G71" s="288">
        <v>4692</v>
      </c>
      <c r="H71" s="288">
        <v>4941</v>
      </c>
      <c r="I71" s="288">
        <v>5203</v>
      </c>
      <c r="J71" s="288"/>
    </row>
    <row r="72" spans="1:10" ht="33" customHeight="1">
      <c r="A72" s="202" t="s">
        <v>373</v>
      </c>
      <c r="B72" s="288">
        <v>2130</v>
      </c>
      <c r="C72" s="288">
        <f>'ІІ. Розр. з бюджетом'!C36</f>
        <v>2925</v>
      </c>
      <c r="D72" s="288">
        <f>'ІІ. Розр. з бюджетом'!D36</f>
        <v>4962</v>
      </c>
      <c r="E72" s="288">
        <f>'ІІ. Розр. з бюджетом'!E36</f>
        <v>4274</v>
      </c>
      <c r="F72" s="288">
        <f>'ІІ. Розр. з бюджетом'!F36</f>
        <v>4904</v>
      </c>
      <c r="G72" s="288">
        <v>5184</v>
      </c>
      <c r="H72" s="288">
        <v>5458</v>
      </c>
      <c r="I72" s="288">
        <v>5748</v>
      </c>
      <c r="J72" s="288"/>
    </row>
    <row r="73" spans="1:10" ht="30.75" customHeight="1">
      <c r="A73" s="230" t="s">
        <v>366</v>
      </c>
      <c r="B73" s="288">
        <v>2200</v>
      </c>
      <c r="C73" s="289">
        <f>'ІІ. Розр. з бюджетом'!C43</f>
        <v>7306</v>
      </c>
      <c r="D73" s="289">
        <f>'ІІ. Розр. з бюджетом'!D43</f>
        <v>11703</v>
      </c>
      <c r="E73" s="289">
        <f>'ІІ. Розр. з бюджетом'!E43</f>
        <v>9887</v>
      </c>
      <c r="F73" s="289">
        <f>'ІІ. Розр. з бюджетом'!F43</f>
        <v>11300</v>
      </c>
      <c r="G73" s="289">
        <f>SUM(G70:G72)</f>
        <v>11945</v>
      </c>
      <c r="H73" s="289">
        <f t="shared" ref="H73:I73" si="5">SUM(H70:H72)</f>
        <v>12577</v>
      </c>
      <c r="I73" s="289">
        <f t="shared" si="5"/>
        <v>13245</v>
      </c>
      <c r="J73" s="288"/>
    </row>
    <row r="74" spans="1:10" ht="24.95" customHeight="1">
      <c r="A74" s="342" t="s">
        <v>112</v>
      </c>
      <c r="B74" s="375"/>
      <c r="C74" s="342"/>
      <c r="D74" s="342"/>
      <c r="E74" s="342"/>
      <c r="F74" s="342"/>
      <c r="G74" s="342"/>
      <c r="H74" s="342"/>
      <c r="I74" s="342"/>
      <c r="J74" s="342"/>
    </row>
    <row r="75" spans="1:10" ht="30.75" customHeight="1">
      <c r="A75" s="230" t="s">
        <v>216</v>
      </c>
      <c r="B75" s="288">
        <v>3405</v>
      </c>
      <c r="C75" s="289">
        <f>'ІІІ. Рух грош. коштів'!C66</f>
        <v>780</v>
      </c>
      <c r="D75" s="289">
        <f>'ІІІ. Рух грош. коштів'!D66</f>
        <v>558</v>
      </c>
      <c r="E75" s="289">
        <f>'ІІІ. Рух грош. коштів'!E66</f>
        <v>329</v>
      </c>
      <c r="F75" s="289">
        <f>'ІІІ. Рух грош. коштів'!F66</f>
        <v>458</v>
      </c>
      <c r="G75" s="288" t="s">
        <v>152</v>
      </c>
      <c r="H75" s="288" t="s">
        <v>152</v>
      </c>
      <c r="I75" s="288" t="s">
        <v>152</v>
      </c>
      <c r="J75" s="288" t="s">
        <v>152</v>
      </c>
    </row>
    <row r="76" spans="1:10" ht="27.75" customHeight="1">
      <c r="A76" s="227" t="s">
        <v>285</v>
      </c>
      <c r="B76" s="203">
        <v>3030</v>
      </c>
      <c r="C76" s="288">
        <f>'ІІІ. Рух грош. коштів'!C12</f>
        <v>0</v>
      </c>
      <c r="D76" s="288">
        <f>'ІІІ. Рух грош. коштів'!D12</f>
        <v>0</v>
      </c>
      <c r="E76" s="288">
        <f>'ІІІ. Рух грош. коштів'!E12</f>
        <v>0</v>
      </c>
      <c r="F76" s="288">
        <f>'ІІІ. Рух грош. коштів'!F12</f>
        <v>0</v>
      </c>
      <c r="G76" s="288"/>
      <c r="H76" s="288"/>
      <c r="I76" s="288"/>
      <c r="J76" s="288"/>
    </row>
    <row r="77" spans="1:10" ht="27.75" customHeight="1">
      <c r="A77" s="227" t="s">
        <v>217</v>
      </c>
      <c r="B77" s="203">
        <v>3195</v>
      </c>
      <c r="C77" s="288">
        <f>'ІІІ. Рух грош. коштів'!C34</f>
        <v>2668</v>
      </c>
      <c r="D77" s="288">
        <f>'ІІІ. Рух грош. коштів'!D34</f>
        <v>862</v>
      </c>
      <c r="E77" s="288">
        <f>'ІІІ. Рух грош. коштів'!E34</f>
        <v>1710</v>
      </c>
      <c r="F77" s="288">
        <f>'ІІІ. Рух грош. коштів'!F34</f>
        <v>1931</v>
      </c>
      <c r="G77" s="288" t="s">
        <v>152</v>
      </c>
      <c r="H77" s="288" t="s">
        <v>152</v>
      </c>
      <c r="I77" s="288" t="s">
        <v>152</v>
      </c>
      <c r="J77" s="288" t="s">
        <v>152</v>
      </c>
    </row>
    <row r="78" spans="1:10" ht="27.75" customHeight="1">
      <c r="A78" s="227" t="s">
        <v>116</v>
      </c>
      <c r="B78" s="203">
        <v>3295</v>
      </c>
      <c r="C78" s="288">
        <f>'ІІІ. Рух грош. коштів'!C52</f>
        <v>-3060</v>
      </c>
      <c r="D78" s="288">
        <f>'ІІІ. Рух грош. коштів'!D52</f>
        <v>-1599</v>
      </c>
      <c r="E78" s="288">
        <f>'ІІІ. Рух грош. коштів'!E52</f>
        <v>-3125</v>
      </c>
      <c r="F78" s="288">
        <f>'ІІІ. Рух грош. коштів'!F52</f>
        <v>-4153</v>
      </c>
      <c r="G78" s="288" t="s">
        <v>152</v>
      </c>
      <c r="H78" s="288" t="s">
        <v>152</v>
      </c>
      <c r="I78" s="288" t="s">
        <v>152</v>
      </c>
      <c r="J78" s="288" t="s">
        <v>152</v>
      </c>
    </row>
    <row r="79" spans="1:10" ht="27.75" customHeight="1">
      <c r="A79" s="227" t="s">
        <v>218</v>
      </c>
      <c r="B79" s="203">
        <v>3395</v>
      </c>
      <c r="C79" s="288">
        <f>'ІІІ. Рух грош. коштів'!C64</f>
        <v>-59</v>
      </c>
      <c r="D79" s="288">
        <f>'ІІІ. Рух грош. коштів'!D64</f>
        <v>694</v>
      </c>
      <c r="E79" s="288">
        <f>'ІІІ. Рух грош. коштів'!E64</f>
        <v>1544</v>
      </c>
      <c r="F79" s="288">
        <f>'ІІІ. Рух грош. коштів'!F64</f>
        <v>2206</v>
      </c>
      <c r="G79" s="288" t="s">
        <v>152</v>
      </c>
      <c r="H79" s="288" t="s">
        <v>152</v>
      </c>
      <c r="I79" s="288" t="s">
        <v>152</v>
      </c>
      <c r="J79" s="288" t="s">
        <v>152</v>
      </c>
    </row>
    <row r="80" spans="1:10" ht="27.75" customHeight="1">
      <c r="A80" s="227" t="s">
        <v>120</v>
      </c>
      <c r="B80" s="203">
        <v>3410</v>
      </c>
      <c r="C80" s="288">
        <f>'ІІІ. Рух грош. коштів'!C67</f>
        <v>0</v>
      </c>
      <c r="D80" s="288">
        <f>'ІІІ. Рух грош. коштів'!D67</f>
        <v>0</v>
      </c>
      <c r="E80" s="288">
        <f>'ІІІ. Рух грош. коштів'!E67</f>
        <v>0</v>
      </c>
      <c r="F80" s="288">
        <f>'ІІІ. Рух грош. коштів'!F67</f>
        <v>0</v>
      </c>
      <c r="G80" s="288" t="s">
        <v>152</v>
      </c>
      <c r="H80" s="288" t="s">
        <v>152</v>
      </c>
      <c r="I80" s="288" t="s">
        <v>152</v>
      </c>
      <c r="J80" s="288" t="s">
        <v>152</v>
      </c>
    </row>
    <row r="81" spans="1:10" ht="30.75" customHeight="1">
      <c r="A81" s="230" t="s">
        <v>219</v>
      </c>
      <c r="B81" s="288">
        <v>3415</v>
      </c>
      <c r="C81" s="289">
        <f>SUM(C75,C77:C80)</f>
        <v>329</v>
      </c>
      <c r="D81" s="289">
        <f>SUM(D75,D77:D80)</f>
        <v>515</v>
      </c>
      <c r="E81" s="289">
        <f>SUM(E75,E77:E80)</f>
        <v>458</v>
      </c>
      <c r="F81" s="289">
        <f>SUM(F75,F77:F80)</f>
        <v>442</v>
      </c>
      <c r="G81" s="288" t="s">
        <v>152</v>
      </c>
      <c r="H81" s="288" t="s">
        <v>152</v>
      </c>
      <c r="I81" s="288" t="s">
        <v>152</v>
      </c>
      <c r="J81" s="288" t="s">
        <v>152</v>
      </c>
    </row>
    <row r="82" spans="1:10" ht="24.95" customHeight="1">
      <c r="A82" s="347" t="s">
        <v>146</v>
      </c>
      <c r="B82" s="348"/>
      <c r="C82" s="348"/>
      <c r="D82" s="348"/>
      <c r="E82" s="348"/>
      <c r="F82" s="348"/>
      <c r="G82" s="348"/>
      <c r="H82" s="348"/>
      <c r="I82" s="348"/>
      <c r="J82" s="349"/>
    </row>
    <row r="83" spans="1:10" ht="27.75" customHeight="1">
      <c r="A83" s="228" t="s">
        <v>145</v>
      </c>
      <c r="B83" s="203">
        <v>4000</v>
      </c>
      <c r="C83" s="289">
        <f>'IV. Кап. інвестиції'!C7</f>
        <v>12329</v>
      </c>
      <c r="D83" s="289">
        <f>'IV. Кап. інвестиції'!D7</f>
        <v>1599</v>
      </c>
      <c r="E83" s="289">
        <f>'IV. Кап. інвестиції'!E7</f>
        <v>3107</v>
      </c>
      <c r="F83" s="289">
        <f>'IV. Кап. інвестиції'!F7</f>
        <v>8613</v>
      </c>
      <c r="G83" s="289">
        <v>1231</v>
      </c>
      <c r="H83" s="289">
        <v>1297</v>
      </c>
      <c r="I83" s="289">
        <v>1365</v>
      </c>
      <c r="J83" s="288"/>
    </row>
    <row r="84" spans="1:10" ht="24.95" customHeight="1">
      <c r="A84" s="354" t="s">
        <v>149</v>
      </c>
      <c r="B84" s="354"/>
      <c r="C84" s="354"/>
      <c r="D84" s="354"/>
      <c r="E84" s="354"/>
      <c r="F84" s="354"/>
      <c r="G84" s="354"/>
      <c r="H84" s="354"/>
      <c r="I84" s="354"/>
      <c r="J84" s="354"/>
    </row>
    <row r="85" spans="1:10" ht="27.75" customHeight="1">
      <c r="A85" s="227" t="s">
        <v>220</v>
      </c>
      <c r="B85" s="203">
        <v>5040</v>
      </c>
      <c r="C85" s="112">
        <f t="shared" ref="C85:J85" si="6">(C66/C45)*100</f>
        <v>1.6326060233558697</v>
      </c>
      <c r="D85" s="112">
        <f t="shared" si="6"/>
        <v>0.24668435013262599</v>
      </c>
      <c r="E85" s="112">
        <f t="shared" si="6"/>
        <v>1.5986584684181107</v>
      </c>
      <c r="F85" s="112">
        <f t="shared" si="6"/>
        <v>1.0146003464488988</v>
      </c>
      <c r="G85" s="288">
        <f t="shared" si="6"/>
        <v>1.0137428885819306</v>
      </c>
      <c r="H85" s="288">
        <f t="shared" si="6"/>
        <v>1.0116281655068144</v>
      </c>
      <c r="I85" s="288">
        <f t="shared" si="6"/>
        <v>1.0156035556681657</v>
      </c>
      <c r="J85" s="288" t="e">
        <f t="shared" si="6"/>
        <v>#DIV/0!</v>
      </c>
    </row>
    <row r="86" spans="1:10" ht="27.75" customHeight="1">
      <c r="A86" s="227" t="s">
        <v>221</v>
      </c>
      <c r="B86" s="203">
        <v>5020</v>
      </c>
      <c r="C86" s="112">
        <f>(C66/C97)*100</f>
        <v>1.7818212309240313</v>
      </c>
      <c r="D86" s="112">
        <f t="shared" ref="D86:F86" si="7">(D66/D97)*100</f>
        <v>0.39373412362404736</v>
      </c>
      <c r="E86" s="112">
        <f t="shared" si="7"/>
        <v>2.2442813983599481</v>
      </c>
      <c r="F86" s="112">
        <f t="shared" si="7"/>
        <v>1.2802897826630026</v>
      </c>
      <c r="G86" s="288" t="s">
        <v>152</v>
      </c>
      <c r="H86" s="288" t="s">
        <v>152</v>
      </c>
      <c r="I86" s="288" t="s">
        <v>152</v>
      </c>
      <c r="J86" s="288" t="s">
        <v>152</v>
      </c>
    </row>
    <row r="87" spans="1:10" ht="27.75" customHeight="1">
      <c r="A87" s="227" t="s">
        <v>222</v>
      </c>
      <c r="B87" s="203">
        <v>5030</v>
      </c>
      <c r="C87" s="112">
        <f>(C66/C98)*100</f>
        <v>1.891494948595843</v>
      </c>
      <c r="D87" s="112">
        <f t="shared" ref="D87:F87" si="8">(D66/D98)*100</f>
        <v>0.42547351084271207</v>
      </c>
      <c r="E87" s="112">
        <f t="shared" si="8"/>
        <v>2.494983861118381</v>
      </c>
      <c r="F87" s="112">
        <f t="shared" si="8"/>
        <v>1.7306880540312368</v>
      </c>
      <c r="G87" s="288" t="s">
        <v>152</v>
      </c>
      <c r="H87" s="288" t="s">
        <v>152</v>
      </c>
      <c r="I87" s="288" t="s">
        <v>152</v>
      </c>
      <c r="J87" s="288" t="s">
        <v>152</v>
      </c>
    </row>
    <row r="88" spans="1:10" ht="27.75" customHeight="1">
      <c r="A88" s="227" t="s">
        <v>156</v>
      </c>
      <c r="B88" s="203">
        <v>5110</v>
      </c>
      <c r="C88" s="112">
        <f>C98/C101</f>
        <v>16.246565437454809</v>
      </c>
      <c r="D88" s="112">
        <f t="shared" ref="D88:F88" si="9">D98/D101</f>
        <v>12.40522133938706</v>
      </c>
      <c r="E88" s="112">
        <f t="shared" si="9"/>
        <v>8.9519718859820383</v>
      </c>
      <c r="F88" s="112">
        <f t="shared" si="9"/>
        <v>2.8425725941924647</v>
      </c>
      <c r="G88" s="288" t="s">
        <v>152</v>
      </c>
      <c r="H88" s="288" t="s">
        <v>152</v>
      </c>
      <c r="I88" s="288" t="s">
        <v>152</v>
      </c>
      <c r="J88" s="288" t="s">
        <v>152</v>
      </c>
    </row>
    <row r="89" spans="1:10" ht="27.75" customHeight="1">
      <c r="A89" s="227" t="s">
        <v>223</v>
      </c>
      <c r="B89" s="203">
        <v>5220</v>
      </c>
      <c r="C89" s="112">
        <f>C94/C93</f>
        <v>0.55710350255804797</v>
      </c>
      <c r="D89" s="112">
        <f t="shared" ref="D89:F89" si="10">D94/D93</f>
        <v>0.46484221552965826</v>
      </c>
      <c r="E89" s="112">
        <f t="shared" si="10"/>
        <v>0.54389071591196558</v>
      </c>
      <c r="F89" s="112">
        <f t="shared" si="10"/>
        <v>0.41382942703434783</v>
      </c>
      <c r="G89" s="288" t="s">
        <v>152</v>
      </c>
      <c r="H89" s="288" t="s">
        <v>152</v>
      </c>
      <c r="I89" s="288" t="s">
        <v>152</v>
      </c>
      <c r="J89" s="288" t="s">
        <v>152</v>
      </c>
    </row>
    <row r="90" spans="1:10" ht="33.75" customHeight="1">
      <c r="A90" s="342" t="s">
        <v>148</v>
      </c>
      <c r="B90" s="342"/>
      <c r="C90" s="342"/>
      <c r="D90" s="342"/>
      <c r="E90" s="342"/>
      <c r="F90" s="342"/>
      <c r="G90" s="342"/>
      <c r="H90" s="342"/>
      <c r="I90" s="342"/>
      <c r="J90" s="342"/>
    </row>
    <row r="91" spans="1:10" ht="27.75" customHeight="1">
      <c r="A91" s="228" t="s">
        <v>224</v>
      </c>
      <c r="B91" s="203">
        <v>6000</v>
      </c>
      <c r="C91" s="59">
        <v>21618</v>
      </c>
      <c r="D91" s="59">
        <v>21295</v>
      </c>
      <c r="E91" s="59">
        <v>23057</v>
      </c>
      <c r="F91" s="183">
        <v>29974</v>
      </c>
      <c r="G91" s="289" t="s">
        <v>152</v>
      </c>
      <c r="H91" s="289" t="s">
        <v>152</v>
      </c>
      <c r="I91" s="289" t="s">
        <v>152</v>
      </c>
      <c r="J91" s="288" t="s">
        <v>152</v>
      </c>
    </row>
    <row r="92" spans="1:10" ht="27.75" customHeight="1">
      <c r="A92" s="227" t="s">
        <v>302</v>
      </c>
      <c r="B92" s="203">
        <v>6001</v>
      </c>
      <c r="C92" s="59">
        <f>C93-C94</f>
        <v>5627</v>
      </c>
      <c r="D92" s="59">
        <f>D93-D94</f>
        <v>8174</v>
      </c>
      <c r="E92" s="59">
        <f>E93-E94</f>
        <v>7212</v>
      </c>
      <c r="F92" s="183">
        <f>F93-F94</f>
        <v>15581</v>
      </c>
      <c r="G92" s="288" t="s">
        <v>152</v>
      </c>
      <c r="H92" s="288" t="s">
        <v>152</v>
      </c>
      <c r="I92" s="288" t="s">
        <v>152</v>
      </c>
      <c r="J92" s="288" t="s">
        <v>152</v>
      </c>
    </row>
    <row r="93" spans="1:10" ht="27.75" customHeight="1">
      <c r="A93" s="227" t="s">
        <v>225</v>
      </c>
      <c r="B93" s="203">
        <v>6002</v>
      </c>
      <c r="C93" s="59">
        <v>12705</v>
      </c>
      <c r="D93" s="59">
        <v>15274</v>
      </c>
      <c r="E93" s="59">
        <v>15812</v>
      </c>
      <c r="F93" s="183">
        <v>26581</v>
      </c>
      <c r="G93" s="288" t="s">
        <v>152</v>
      </c>
      <c r="H93" s="288" t="s">
        <v>152</v>
      </c>
      <c r="I93" s="288" t="s">
        <v>152</v>
      </c>
      <c r="J93" s="288" t="s">
        <v>152</v>
      </c>
    </row>
    <row r="94" spans="1:10" ht="27.75" customHeight="1">
      <c r="A94" s="227" t="s">
        <v>226</v>
      </c>
      <c r="B94" s="203">
        <v>6003</v>
      </c>
      <c r="C94" s="59">
        <v>7078</v>
      </c>
      <c r="D94" s="59">
        <v>7100</v>
      </c>
      <c r="E94" s="59">
        <v>8600</v>
      </c>
      <c r="F94" s="183">
        <v>11000</v>
      </c>
      <c r="G94" s="288" t="s">
        <v>152</v>
      </c>
      <c r="H94" s="288" t="s">
        <v>152</v>
      </c>
      <c r="I94" s="288" t="s">
        <v>152</v>
      </c>
      <c r="J94" s="288" t="s">
        <v>152</v>
      </c>
    </row>
    <row r="95" spans="1:10" ht="27.75" customHeight="1">
      <c r="A95" s="228" t="s">
        <v>227</v>
      </c>
      <c r="B95" s="203">
        <v>6010</v>
      </c>
      <c r="C95" s="59">
        <v>2234</v>
      </c>
      <c r="D95" s="59">
        <v>2325</v>
      </c>
      <c r="E95" s="59">
        <v>2430</v>
      </c>
      <c r="F95" s="183">
        <v>2050</v>
      </c>
      <c r="G95" s="289" t="s">
        <v>152</v>
      </c>
      <c r="H95" s="289" t="s">
        <v>152</v>
      </c>
      <c r="I95" s="289" t="s">
        <v>152</v>
      </c>
      <c r="J95" s="288" t="s">
        <v>152</v>
      </c>
    </row>
    <row r="96" spans="1:10" ht="27.75" customHeight="1">
      <c r="A96" s="227" t="s">
        <v>303</v>
      </c>
      <c r="B96" s="203">
        <v>6011</v>
      </c>
      <c r="C96" s="59">
        <v>329</v>
      </c>
      <c r="D96" s="59">
        <v>515</v>
      </c>
      <c r="E96" s="59">
        <v>458</v>
      </c>
      <c r="F96" s="183">
        <v>442</v>
      </c>
      <c r="G96" s="288" t="s">
        <v>152</v>
      </c>
      <c r="H96" s="288" t="s">
        <v>152</v>
      </c>
      <c r="I96" s="288" t="s">
        <v>152</v>
      </c>
      <c r="J96" s="288" t="s">
        <v>152</v>
      </c>
    </row>
    <row r="97" spans="1:10" ht="27.75" customHeight="1">
      <c r="A97" s="228" t="s">
        <v>170</v>
      </c>
      <c r="B97" s="203">
        <v>6020</v>
      </c>
      <c r="C97" s="59">
        <f>C91+C95</f>
        <v>23852</v>
      </c>
      <c r="D97" s="59">
        <f t="shared" ref="D97:F97" si="11">D91+D95</f>
        <v>23620</v>
      </c>
      <c r="E97" s="59">
        <f t="shared" si="11"/>
        <v>25487</v>
      </c>
      <c r="F97" s="183">
        <f t="shared" si="11"/>
        <v>32024</v>
      </c>
      <c r="G97" s="289" t="s">
        <v>152</v>
      </c>
      <c r="H97" s="289" t="s">
        <v>152</v>
      </c>
      <c r="I97" s="289" t="s">
        <v>152</v>
      </c>
      <c r="J97" s="288" t="s">
        <v>152</v>
      </c>
    </row>
    <row r="98" spans="1:10" ht="27.75" customHeight="1">
      <c r="A98" s="228" t="s">
        <v>110</v>
      </c>
      <c r="B98" s="203">
        <v>6030</v>
      </c>
      <c r="C98" s="59">
        <v>22469</v>
      </c>
      <c r="D98" s="59">
        <v>21858</v>
      </c>
      <c r="E98" s="59">
        <v>22926</v>
      </c>
      <c r="F98" s="183">
        <v>23690</v>
      </c>
      <c r="G98" s="288" t="s">
        <v>152</v>
      </c>
      <c r="H98" s="288" t="s">
        <v>152</v>
      </c>
      <c r="I98" s="288" t="s">
        <v>152</v>
      </c>
      <c r="J98" s="288"/>
    </row>
    <row r="99" spans="1:10" ht="27.75" customHeight="1">
      <c r="A99" s="227" t="s">
        <v>121</v>
      </c>
      <c r="B99" s="203">
        <v>6040</v>
      </c>
      <c r="C99" s="59">
        <v>490</v>
      </c>
      <c r="D99" s="59">
        <v>1322</v>
      </c>
      <c r="E99" s="59">
        <v>2094</v>
      </c>
      <c r="F99" s="183">
        <v>4389</v>
      </c>
      <c r="G99" s="288" t="s">
        <v>152</v>
      </c>
      <c r="H99" s="288" t="s">
        <v>152</v>
      </c>
      <c r="I99" s="288" t="s">
        <v>152</v>
      </c>
      <c r="J99" s="288" t="s">
        <v>152</v>
      </c>
    </row>
    <row r="100" spans="1:10" ht="27.75" customHeight="1">
      <c r="A100" s="227" t="s">
        <v>122</v>
      </c>
      <c r="B100" s="203">
        <v>6050</v>
      </c>
      <c r="C100" s="59">
        <v>893</v>
      </c>
      <c r="D100" s="59">
        <v>440</v>
      </c>
      <c r="E100" s="59">
        <v>467</v>
      </c>
      <c r="F100" s="183">
        <v>3945</v>
      </c>
      <c r="G100" s="288" t="s">
        <v>152</v>
      </c>
      <c r="H100" s="288" t="s">
        <v>152</v>
      </c>
      <c r="I100" s="288" t="s">
        <v>152</v>
      </c>
      <c r="J100" s="288" t="s">
        <v>152</v>
      </c>
    </row>
    <row r="101" spans="1:10" ht="27.75" customHeight="1">
      <c r="A101" s="228" t="s">
        <v>169</v>
      </c>
      <c r="B101" s="203">
        <v>6060</v>
      </c>
      <c r="C101" s="289">
        <f>SUM(C99:C100)</f>
        <v>1383</v>
      </c>
      <c r="D101" s="289">
        <f>SUM(D99:D100)</f>
        <v>1762</v>
      </c>
      <c r="E101" s="289">
        <f>SUM(E99:E100)</f>
        <v>2561</v>
      </c>
      <c r="F101" s="232">
        <f>SUM(F99:F100)</f>
        <v>8334</v>
      </c>
      <c r="G101" s="289" t="s">
        <v>152</v>
      </c>
      <c r="H101" s="289" t="s">
        <v>152</v>
      </c>
      <c r="I101" s="289" t="s">
        <v>152</v>
      </c>
      <c r="J101" s="288" t="s">
        <v>152</v>
      </c>
    </row>
    <row r="102" spans="1:10" ht="27.75" customHeight="1">
      <c r="A102" s="227" t="s">
        <v>304</v>
      </c>
      <c r="B102" s="203">
        <v>6070</v>
      </c>
      <c r="C102" s="288">
        <v>0</v>
      </c>
      <c r="D102" s="288">
        <v>0</v>
      </c>
      <c r="E102" s="288">
        <v>0</v>
      </c>
      <c r="F102" s="221">
        <v>0</v>
      </c>
      <c r="G102" s="288" t="s">
        <v>152</v>
      </c>
      <c r="H102" s="288" t="s">
        <v>152</v>
      </c>
      <c r="I102" s="288" t="s">
        <v>152</v>
      </c>
      <c r="J102" s="288"/>
    </row>
    <row r="103" spans="1:10" ht="27.75" customHeight="1">
      <c r="A103" s="227" t="s">
        <v>305</v>
      </c>
      <c r="B103" s="203">
        <v>6080</v>
      </c>
      <c r="C103" s="288">
        <v>490</v>
      </c>
      <c r="D103" s="288">
        <v>0</v>
      </c>
      <c r="E103" s="59">
        <v>323</v>
      </c>
      <c r="F103" s="183">
        <v>143</v>
      </c>
      <c r="G103" s="288" t="s">
        <v>152</v>
      </c>
      <c r="H103" s="288" t="s">
        <v>152</v>
      </c>
      <c r="I103" s="288" t="s">
        <v>152</v>
      </c>
      <c r="J103" s="288" t="s">
        <v>152</v>
      </c>
    </row>
    <row r="104" spans="1:10" ht="27.75" customHeight="1">
      <c r="A104" s="228" t="s">
        <v>347</v>
      </c>
      <c r="B104" s="203">
        <v>6090</v>
      </c>
      <c r="C104" s="289">
        <f>C98+C101</f>
        <v>23852</v>
      </c>
      <c r="D104" s="289">
        <f t="shared" ref="D104:F104" si="12">D98+D101</f>
        <v>23620</v>
      </c>
      <c r="E104" s="289">
        <f t="shared" si="12"/>
        <v>25487</v>
      </c>
      <c r="F104" s="232">
        <f t="shared" si="12"/>
        <v>32024</v>
      </c>
      <c r="G104" s="288" t="s">
        <v>152</v>
      </c>
      <c r="H104" s="288" t="s">
        <v>152</v>
      </c>
      <c r="I104" s="288" t="s">
        <v>152</v>
      </c>
      <c r="J104" s="288"/>
    </row>
    <row r="105" spans="1:10" ht="27.75" customHeight="1">
      <c r="A105" s="228" t="s">
        <v>348</v>
      </c>
      <c r="B105" s="203">
        <v>6099</v>
      </c>
      <c r="C105" s="289">
        <f>C97-C104</f>
        <v>0</v>
      </c>
      <c r="D105" s="289">
        <f>D97-D104</f>
        <v>0</v>
      </c>
      <c r="E105" s="289">
        <f>E97-E104</f>
        <v>0</v>
      </c>
      <c r="F105" s="232">
        <f>F97-F104</f>
        <v>0</v>
      </c>
      <c r="G105" s="289" t="s">
        <v>152</v>
      </c>
      <c r="H105" s="289" t="s">
        <v>152</v>
      </c>
      <c r="I105" s="289" t="s">
        <v>152</v>
      </c>
      <c r="J105" s="288" t="s">
        <v>152</v>
      </c>
    </row>
    <row r="106" spans="1:10" s="287" customFormat="1" ht="41.25" customHeight="1">
      <c r="A106" s="342" t="s">
        <v>228</v>
      </c>
      <c r="B106" s="342"/>
      <c r="C106" s="342"/>
      <c r="D106" s="342"/>
      <c r="E106" s="342"/>
      <c r="F106" s="342"/>
      <c r="G106" s="342"/>
      <c r="H106" s="342"/>
      <c r="I106" s="342"/>
      <c r="J106" s="342"/>
    </row>
    <row r="107" spans="1:10" ht="52.5" customHeight="1">
      <c r="A107" s="228" t="s">
        <v>286</v>
      </c>
      <c r="B107" s="203" t="s">
        <v>229</v>
      </c>
      <c r="C107" s="289">
        <f t="shared" ref="C107:J107" si="13">SUM(C108:C110)</f>
        <v>530</v>
      </c>
      <c r="D107" s="289">
        <f t="shared" si="13"/>
        <v>1000</v>
      </c>
      <c r="E107" s="289">
        <f t="shared" si="13"/>
        <v>1809</v>
      </c>
      <c r="F107" s="289">
        <f t="shared" si="13"/>
        <v>2988</v>
      </c>
      <c r="G107" s="289">
        <f t="shared" si="13"/>
        <v>0</v>
      </c>
      <c r="H107" s="289">
        <f t="shared" si="13"/>
        <v>0</v>
      </c>
      <c r="I107" s="289">
        <f t="shared" si="13"/>
        <v>0</v>
      </c>
      <c r="J107" s="288">
        <f t="shared" si="13"/>
        <v>0</v>
      </c>
    </row>
    <row r="108" spans="1:10" ht="27.75" customHeight="1">
      <c r="A108" s="227" t="s">
        <v>306</v>
      </c>
      <c r="B108" s="203" t="s">
        <v>230</v>
      </c>
      <c r="C108" s="288"/>
      <c r="D108" s="288">
        <v>1000</v>
      </c>
      <c r="E108" s="288">
        <v>1357</v>
      </c>
      <c r="F108" s="288">
        <f>'6.1. Інша інфо_1'!G50</f>
        <v>2889</v>
      </c>
      <c r="G108" s="288"/>
      <c r="H108" s="288"/>
      <c r="I108" s="288"/>
      <c r="J108" s="288"/>
    </row>
    <row r="109" spans="1:10" ht="27.75" customHeight="1">
      <c r="A109" s="227" t="s">
        <v>307</v>
      </c>
      <c r="B109" s="203" t="s">
        <v>231</v>
      </c>
      <c r="C109" s="288"/>
      <c r="D109" s="288"/>
      <c r="E109" s="288">
        <v>452</v>
      </c>
      <c r="F109" s="288">
        <f>'6.1. Інша інфо_1'!G54</f>
        <v>99</v>
      </c>
      <c r="G109" s="288"/>
      <c r="H109" s="288"/>
      <c r="I109" s="288"/>
      <c r="J109" s="288"/>
    </row>
    <row r="110" spans="1:10" ht="27.75" customHeight="1">
      <c r="A110" s="227" t="s">
        <v>308</v>
      </c>
      <c r="B110" s="203" t="s">
        <v>232</v>
      </c>
      <c r="C110" s="288">
        <v>530</v>
      </c>
      <c r="D110" s="288"/>
      <c r="E110" s="288"/>
      <c r="F110" s="288">
        <f>'6.1. Інша інфо_1'!G58</f>
        <v>0</v>
      </c>
      <c r="G110" s="288"/>
      <c r="H110" s="288"/>
      <c r="I110" s="288"/>
      <c r="J110" s="288"/>
    </row>
    <row r="111" spans="1:10" ht="46.5" customHeight="1">
      <c r="A111" s="228" t="s">
        <v>287</v>
      </c>
      <c r="B111" s="203" t="s">
        <v>233</v>
      </c>
      <c r="C111" s="289">
        <f t="shared" ref="C111:J111" si="14">SUM(C112:C114)</f>
        <v>40</v>
      </c>
      <c r="D111" s="289">
        <f t="shared" si="14"/>
        <v>268</v>
      </c>
      <c r="E111" s="289">
        <f t="shared" si="14"/>
        <v>206</v>
      </c>
      <c r="F111" s="289">
        <f t="shared" si="14"/>
        <v>731</v>
      </c>
      <c r="G111" s="289">
        <f t="shared" si="14"/>
        <v>595</v>
      </c>
      <c r="H111" s="289">
        <f t="shared" si="14"/>
        <v>452</v>
      </c>
      <c r="I111" s="289">
        <f t="shared" si="14"/>
        <v>453</v>
      </c>
      <c r="J111" s="288">
        <f t="shared" si="14"/>
        <v>0</v>
      </c>
    </row>
    <row r="112" spans="1:10" ht="27.75" customHeight="1">
      <c r="A112" s="227" t="s">
        <v>306</v>
      </c>
      <c r="B112" s="203" t="s">
        <v>234</v>
      </c>
      <c r="C112" s="288"/>
      <c r="D112" s="288">
        <v>100</v>
      </c>
      <c r="E112" s="288">
        <v>38</v>
      </c>
      <c r="F112" s="288">
        <f>'6.1. Інша інфо_1'!J50</f>
        <v>0</v>
      </c>
      <c r="G112" s="288">
        <v>452</v>
      </c>
      <c r="H112" s="288">
        <v>452</v>
      </c>
      <c r="I112" s="288">
        <v>453</v>
      </c>
      <c r="J112" s="288"/>
    </row>
    <row r="113" spans="1:10" ht="27.75" customHeight="1">
      <c r="A113" s="227" t="s">
        <v>307</v>
      </c>
      <c r="B113" s="203" t="s">
        <v>235</v>
      </c>
      <c r="C113" s="288"/>
      <c r="D113" s="288"/>
      <c r="E113" s="288"/>
      <c r="F113" s="288">
        <f>'6.1. Інша інфо_1'!J54</f>
        <v>551</v>
      </c>
      <c r="G113" s="288"/>
      <c r="H113" s="288"/>
      <c r="I113" s="288"/>
      <c r="J113" s="288"/>
    </row>
    <row r="114" spans="1:10" ht="27.75" customHeight="1">
      <c r="A114" s="227" t="s">
        <v>308</v>
      </c>
      <c r="B114" s="203" t="s">
        <v>236</v>
      </c>
      <c r="C114" s="288">
        <v>40</v>
      </c>
      <c r="D114" s="288">
        <v>168</v>
      </c>
      <c r="E114" s="288">
        <v>168</v>
      </c>
      <c r="F114" s="288">
        <f>'6.1. Інша інфо_1'!J58</f>
        <v>180</v>
      </c>
      <c r="G114" s="288">
        <v>143</v>
      </c>
      <c r="H114" s="288"/>
      <c r="I114" s="288"/>
      <c r="J114" s="288"/>
    </row>
    <row r="115" spans="1:10" ht="31.5" customHeight="1">
      <c r="A115" s="342" t="s">
        <v>237</v>
      </c>
      <c r="B115" s="342"/>
      <c r="C115" s="342"/>
      <c r="D115" s="342"/>
      <c r="E115" s="342"/>
      <c r="F115" s="342"/>
      <c r="G115" s="342"/>
      <c r="H115" s="342"/>
      <c r="I115" s="342"/>
      <c r="J115" s="342"/>
    </row>
    <row r="116" spans="1:10" s="274" customFormat="1" ht="81">
      <c r="A116" s="230" t="s">
        <v>365</v>
      </c>
      <c r="B116" s="203" t="s">
        <v>238</v>
      </c>
      <c r="C116" s="289">
        <f>SUM(C117:C119)</f>
        <v>216</v>
      </c>
      <c r="D116" s="289">
        <f>SUM(D117:D119)</f>
        <v>219</v>
      </c>
      <c r="E116" s="289">
        <f>SUM(E117:E119)</f>
        <v>215</v>
      </c>
      <c r="F116" s="289">
        <f>SUM(F117:F119)</f>
        <v>219</v>
      </c>
      <c r="G116" s="288" t="s">
        <v>152</v>
      </c>
      <c r="H116" s="288" t="s">
        <v>152</v>
      </c>
      <c r="I116" s="288" t="s">
        <v>152</v>
      </c>
      <c r="J116" s="288" t="s">
        <v>152</v>
      </c>
    </row>
    <row r="117" spans="1:10" ht="27.75" customHeight="1">
      <c r="A117" s="227" t="s">
        <v>165</v>
      </c>
      <c r="B117" s="203" t="s">
        <v>239</v>
      </c>
      <c r="C117" s="288">
        <f>'6.1. Інша інфо_1'!D11</f>
        <v>1</v>
      </c>
      <c r="D117" s="288">
        <f>'6.1. Інша інфо_1'!F11</f>
        <v>1</v>
      </c>
      <c r="E117" s="288">
        <f>'6.1. Інша інфо_1'!H11</f>
        <v>1</v>
      </c>
      <c r="F117" s="288">
        <f>'6.1. Інша інфо_1'!J11</f>
        <v>1</v>
      </c>
      <c r="G117" s="288" t="s">
        <v>152</v>
      </c>
      <c r="H117" s="288" t="s">
        <v>152</v>
      </c>
      <c r="I117" s="288" t="s">
        <v>152</v>
      </c>
      <c r="J117" s="288" t="s">
        <v>152</v>
      </c>
    </row>
    <row r="118" spans="1:10" ht="27.75" customHeight="1">
      <c r="A118" s="227" t="s">
        <v>174</v>
      </c>
      <c r="B118" s="203" t="s">
        <v>240</v>
      </c>
      <c r="C118" s="288">
        <f>'6.1. Інша інфо_1'!D12</f>
        <v>13</v>
      </c>
      <c r="D118" s="288">
        <f>'6.1. Інша інфо_1'!F12</f>
        <v>13</v>
      </c>
      <c r="E118" s="288">
        <f>'6.1. Інша інфо_1'!H12</f>
        <v>13</v>
      </c>
      <c r="F118" s="288">
        <f>'6.1. Інша інфо_1'!J12</f>
        <v>13</v>
      </c>
      <c r="G118" s="288" t="s">
        <v>152</v>
      </c>
      <c r="H118" s="288" t="s">
        <v>152</v>
      </c>
      <c r="I118" s="288" t="s">
        <v>152</v>
      </c>
      <c r="J118" s="288" t="s">
        <v>152</v>
      </c>
    </row>
    <row r="119" spans="1:10" ht="27.75" customHeight="1">
      <c r="A119" s="227" t="s">
        <v>166</v>
      </c>
      <c r="B119" s="203" t="s">
        <v>241</v>
      </c>
      <c r="C119" s="288">
        <f>'6.1. Інша інфо_1'!D13</f>
        <v>202</v>
      </c>
      <c r="D119" s="288">
        <f>'6.1. Інша інфо_1'!F13</f>
        <v>205</v>
      </c>
      <c r="E119" s="288">
        <f>'6.1. Інша інфо_1'!H13</f>
        <v>201</v>
      </c>
      <c r="F119" s="288">
        <f>'6.1. Інша інфо_1'!J13</f>
        <v>205</v>
      </c>
      <c r="G119" s="288" t="s">
        <v>152</v>
      </c>
      <c r="H119" s="288" t="s">
        <v>152</v>
      </c>
      <c r="I119" s="288" t="s">
        <v>152</v>
      </c>
      <c r="J119" s="288" t="s">
        <v>152</v>
      </c>
    </row>
    <row r="120" spans="1:10" ht="27.75" customHeight="1">
      <c r="A120" s="228" t="s">
        <v>5</v>
      </c>
      <c r="B120" s="203" t="s">
        <v>242</v>
      </c>
      <c r="C120" s="289">
        <f>'I. Фін результат'!C91</f>
        <v>15530</v>
      </c>
      <c r="D120" s="289">
        <f>'I. Фін результат'!D91</f>
        <v>24920</v>
      </c>
      <c r="E120" s="289">
        <f>'I. Фін результат'!E91</f>
        <v>20518</v>
      </c>
      <c r="F120" s="289">
        <f>'I. Фін результат'!F91</f>
        <v>23830</v>
      </c>
      <c r="G120" s="289" t="s">
        <v>152</v>
      </c>
      <c r="H120" s="289" t="s">
        <v>152</v>
      </c>
      <c r="I120" s="289" t="s">
        <v>152</v>
      </c>
      <c r="J120" s="288" t="s">
        <v>152</v>
      </c>
    </row>
    <row r="121" spans="1:10" s="274" customFormat="1" ht="48.75" customHeight="1">
      <c r="A121" s="230" t="s">
        <v>309</v>
      </c>
      <c r="B121" s="203" t="s">
        <v>243</v>
      </c>
      <c r="C121" s="289">
        <f>'6.1. Інша інфо_1'!D22</f>
        <v>5991.5123456790125</v>
      </c>
      <c r="D121" s="289">
        <f>'6.1. Інша інфо_1'!F22</f>
        <v>9482.496194824962</v>
      </c>
      <c r="E121" s="289">
        <f>'6.1. Інша інфо_1'!H22</f>
        <v>7952.7131782945735</v>
      </c>
      <c r="F121" s="289">
        <f>'6.1. Інша інфо_1'!J22</f>
        <v>9067.7321156773214</v>
      </c>
      <c r="G121" s="288" t="s">
        <v>152</v>
      </c>
      <c r="H121" s="288" t="s">
        <v>152</v>
      </c>
      <c r="I121" s="288" t="s">
        <v>152</v>
      </c>
      <c r="J121" s="288" t="s">
        <v>152</v>
      </c>
    </row>
    <row r="122" spans="1:10" ht="27.75" customHeight="1">
      <c r="A122" s="227" t="s">
        <v>165</v>
      </c>
      <c r="B122" s="203" t="s">
        <v>244</v>
      </c>
      <c r="C122" s="288">
        <f>'6.1. Інша інфо_1'!D23</f>
        <v>21666.666666666668</v>
      </c>
      <c r="D122" s="288">
        <f>'6.1. Інша інфо_1'!F23</f>
        <v>37500</v>
      </c>
      <c r="E122" s="288">
        <f>'6.1. Інша інфо_1'!H23</f>
        <v>33166.666666666664</v>
      </c>
      <c r="F122" s="288">
        <f>'6.1. Інша інфо_1'!J23</f>
        <v>37500</v>
      </c>
      <c r="G122" s="288" t="s">
        <v>152</v>
      </c>
      <c r="H122" s="288" t="s">
        <v>152</v>
      </c>
      <c r="I122" s="288" t="s">
        <v>152</v>
      </c>
      <c r="J122" s="288" t="s">
        <v>152</v>
      </c>
    </row>
    <row r="123" spans="1:10" ht="27.75" customHeight="1">
      <c r="A123" s="227" t="s">
        <v>174</v>
      </c>
      <c r="B123" s="203" t="s">
        <v>245</v>
      </c>
      <c r="C123" s="288">
        <f>'6.1. Інша інфо_1'!D24</f>
        <v>14141.025641025641</v>
      </c>
      <c r="D123" s="288">
        <f>'6.1. Інша інфо_1'!F24</f>
        <v>22730.76923076923</v>
      </c>
      <c r="E123" s="288">
        <f>'6.1. Інша інфо_1'!H24</f>
        <v>17115.384615384617</v>
      </c>
      <c r="F123" s="288">
        <f>'6.1. Інша інфо_1'!J24</f>
        <v>20576.923076923078</v>
      </c>
      <c r="G123" s="288" t="s">
        <v>152</v>
      </c>
      <c r="H123" s="288" t="s">
        <v>152</v>
      </c>
      <c r="I123" s="288" t="s">
        <v>152</v>
      </c>
      <c r="J123" s="288" t="s">
        <v>152</v>
      </c>
    </row>
    <row r="124" spans="1:10" ht="27.75" customHeight="1">
      <c r="A124" s="227" t="s">
        <v>166</v>
      </c>
      <c r="B124" s="203" t="s">
        <v>246</v>
      </c>
      <c r="C124" s="288">
        <f>'6.1. Інша інфо_1'!D25</f>
        <v>5389.4389438943899</v>
      </c>
      <c r="D124" s="288">
        <f>'6.1. Інша інфо_1'!F25</f>
        <v>8505.6910569105694</v>
      </c>
      <c r="E124" s="288">
        <f>'6.1. Інша інфо_1'!H25</f>
        <v>7234.6600331674963</v>
      </c>
      <c r="F124" s="288">
        <f>'6.1. Інша інфо_1'!J25</f>
        <v>8199.1869918699194</v>
      </c>
      <c r="G124" s="288" t="s">
        <v>152</v>
      </c>
      <c r="H124" s="288" t="s">
        <v>152</v>
      </c>
      <c r="I124" s="288" t="s">
        <v>152</v>
      </c>
      <c r="J124" s="288" t="s">
        <v>152</v>
      </c>
    </row>
    <row r="125" spans="1:10" s="274" customFormat="1">
      <c r="A125" s="335"/>
      <c r="C125" s="109"/>
      <c r="D125" s="336"/>
      <c r="E125" s="336"/>
      <c r="F125" s="336"/>
      <c r="G125" s="283"/>
      <c r="H125" s="283"/>
      <c r="I125" s="283"/>
      <c r="J125" s="283"/>
    </row>
    <row r="126" spans="1:10" s="274" customFormat="1">
      <c r="A126" s="335"/>
      <c r="C126" s="109"/>
      <c r="D126" s="336"/>
      <c r="E126" s="336"/>
      <c r="F126" s="336"/>
      <c r="G126" s="283"/>
      <c r="H126" s="283"/>
      <c r="I126" s="283"/>
      <c r="J126" s="283"/>
    </row>
    <row r="127" spans="1:10" s="274" customFormat="1" ht="28.5" customHeight="1">
      <c r="A127" s="305" t="s">
        <v>653</v>
      </c>
      <c r="B127" s="70"/>
      <c r="C127" s="372" t="s">
        <v>87</v>
      </c>
      <c r="D127" s="373"/>
      <c r="E127" s="373"/>
      <c r="F127" s="373"/>
      <c r="G127" s="71"/>
      <c r="H127" s="374" t="s">
        <v>558</v>
      </c>
      <c r="I127" s="374"/>
      <c r="J127" s="374"/>
    </row>
    <row r="128" spans="1:10" s="274" customFormat="1">
      <c r="A128" s="274" t="s">
        <v>69</v>
      </c>
      <c r="B128" s="271"/>
      <c r="C128" s="367" t="s">
        <v>70</v>
      </c>
      <c r="D128" s="367"/>
      <c r="E128" s="367"/>
      <c r="F128" s="367"/>
      <c r="G128" s="275"/>
      <c r="H128" s="371" t="s">
        <v>84</v>
      </c>
      <c r="I128" s="371"/>
      <c r="J128" s="371"/>
    </row>
    <row r="129" spans="1:10" s="274" customFormat="1">
      <c r="A129" s="337"/>
      <c r="F129" s="271"/>
      <c r="G129" s="271"/>
      <c r="H129" s="271"/>
      <c r="I129" s="271"/>
      <c r="J129" s="271"/>
    </row>
    <row r="130" spans="1:10" s="274" customFormat="1">
      <c r="A130" s="337"/>
      <c r="F130" s="271"/>
      <c r="G130" s="271"/>
      <c r="H130" s="271"/>
      <c r="I130" s="271"/>
      <c r="J130" s="271"/>
    </row>
    <row r="131" spans="1:10" s="274" customFormat="1">
      <c r="A131" s="337"/>
      <c r="F131" s="271"/>
      <c r="G131" s="271"/>
      <c r="H131" s="271"/>
      <c r="I131" s="271"/>
      <c r="J131" s="271"/>
    </row>
    <row r="132" spans="1:10" s="274" customFormat="1">
      <c r="A132" s="337"/>
      <c r="F132" s="271"/>
      <c r="G132" s="271"/>
      <c r="H132" s="271"/>
      <c r="I132" s="271"/>
      <c r="J132" s="271"/>
    </row>
    <row r="133" spans="1:10" s="274" customFormat="1">
      <c r="A133" s="337"/>
      <c r="F133" s="271"/>
      <c r="G133" s="271"/>
      <c r="H133" s="271"/>
      <c r="I133" s="271"/>
      <c r="J133" s="271"/>
    </row>
    <row r="134" spans="1:10" s="274" customFormat="1">
      <c r="A134" s="337"/>
      <c r="F134" s="271"/>
      <c r="G134" s="271"/>
      <c r="H134" s="271"/>
      <c r="I134" s="271"/>
      <c r="J134" s="271"/>
    </row>
    <row r="135" spans="1:10" s="274" customFormat="1">
      <c r="A135" s="337"/>
      <c r="F135" s="271"/>
      <c r="G135" s="271"/>
      <c r="H135" s="271"/>
      <c r="I135" s="271"/>
      <c r="J135" s="271"/>
    </row>
    <row r="136" spans="1:10" s="274" customFormat="1">
      <c r="A136" s="337"/>
      <c r="F136" s="271"/>
      <c r="G136" s="271"/>
      <c r="H136" s="271"/>
      <c r="I136" s="271"/>
      <c r="J136" s="271"/>
    </row>
    <row r="137" spans="1:10" s="274" customFormat="1">
      <c r="A137" s="337"/>
      <c r="F137" s="271"/>
      <c r="G137" s="271"/>
      <c r="H137" s="271"/>
      <c r="I137" s="271"/>
      <c r="J137" s="271"/>
    </row>
    <row r="138" spans="1:10" s="274" customFormat="1">
      <c r="A138" s="337"/>
      <c r="F138" s="271"/>
      <c r="G138" s="271"/>
      <c r="H138" s="271"/>
      <c r="I138" s="271"/>
      <c r="J138" s="271"/>
    </row>
    <row r="139" spans="1:10" s="274" customFormat="1">
      <c r="A139" s="337"/>
      <c r="F139" s="271"/>
      <c r="G139" s="271"/>
      <c r="H139" s="271"/>
      <c r="I139" s="271"/>
      <c r="J139" s="271"/>
    </row>
    <row r="140" spans="1:10" s="274" customFormat="1">
      <c r="A140" s="337"/>
      <c r="F140" s="271"/>
      <c r="G140" s="271"/>
      <c r="H140" s="271"/>
      <c r="I140" s="271"/>
      <c r="J140" s="271"/>
    </row>
    <row r="141" spans="1:10" s="274" customFormat="1">
      <c r="A141" s="337"/>
      <c r="F141" s="271"/>
      <c r="G141" s="271"/>
      <c r="H141" s="271"/>
      <c r="I141" s="271"/>
      <c r="J141" s="271"/>
    </row>
    <row r="142" spans="1:10" s="274" customFormat="1">
      <c r="A142" s="337"/>
      <c r="F142" s="271"/>
      <c r="G142" s="271"/>
      <c r="H142" s="271"/>
      <c r="I142" s="271"/>
      <c r="J142" s="271"/>
    </row>
    <row r="143" spans="1:10" s="274" customFormat="1">
      <c r="A143" s="337"/>
      <c r="F143" s="271"/>
      <c r="G143" s="271"/>
      <c r="H143" s="271"/>
      <c r="I143" s="271"/>
      <c r="J143" s="271"/>
    </row>
    <row r="144" spans="1:10" s="274" customFormat="1">
      <c r="A144" s="337"/>
      <c r="F144" s="271"/>
      <c r="G144" s="271"/>
      <c r="H144" s="271"/>
      <c r="I144" s="271"/>
      <c r="J144" s="271"/>
    </row>
    <row r="145" spans="1:10" s="274" customFormat="1">
      <c r="A145" s="337"/>
      <c r="F145" s="271"/>
      <c r="G145" s="271"/>
      <c r="H145" s="271"/>
      <c r="I145" s="271"/>
      <c r="J145" s="271"/>
    </row>
    <row r="146" spans="1:10" s="274" customFormat="1">
      <c r="A146" s="337"/>
      <c r="F146" s="271"/>
      <c r="G146" s="271"/>
      <c r="H146" s="271"/>
      <c r="I146" s="271"/>
      <c r="J146" s="271"/>
    </row>
    <row r="147" spans="1:10" s="274" customFormat="1">
      <c r="A147" s="337"/>
      <c r="F147" s="271"/>
      <c r="G147" s="271"/>
      <c r="H147" s="271"/>
      <c r="I147" s="271"/>
      <c r="J147" s="271"/>
    </row>
    <row r="148" spans="1:10" s="274" customFormat="1">
      <c r="A148" s="337"/>
      <c r="F148" s="271"/>
      <c r="G148" s="271"/>
      <c r="H148" s="271"/>
      <c r="I148" s="271"/>
      <c r="J148" s="271"/>
    </row>
    <row r="149" spans="1:10" s="274" customFormat="1">
      <c r="A149" s="337"/>
      <c r="F149" s="271"/>
      <c r="G149" s="271"/>
      <c r="H149" s="271"/>
      <c r="I149" s="271"/>
      <c r="J149" s="271"/>
    </row>
    <row r="150" spans="1:10" s="274" customFormat="1">
      <c r="A150" s="337"/>
      <c r="F150" s="271"/>
      <c r="G150" s="271"/>
      <c r="H150" s="271"/>
      <c r="I150" s="271"/>
      <c r="J150" s="271"/>
    </row>
    <row r="151" spans="1:10" s="274" customFormat="1">
      <c r="A151" s="337"/>
      <c r="F151" s="271"/>
      <c r="G151" s="271"/>
      <c r="H151" s="271"/>
      <c r="I151" s="271"/>
      <c r="J151" s="271"/>
    </row>
    <row r="152" spans="1:10" s="274" customFormat="1">
      <c r="A152" s="337"/>
      <c r="F152" s="271"/>
      <c r="G152" s="271"/>
      <c r="H152" s="271"/>
      <c r="I152" s="271"/>
      <c r="J152" s="271"/>
    </row>
    <row r="153" spans="1:10" s="274" customFormat="1">
      <c r="A153" s="337"/>
      <c r="F153" s="271"/>
      <c r="G153" s="271"/>
      <c r="H153" s="271"/>
      <c r="I153" s="271"/>
      <c r="J153" s="271"/>
    </row>
    <row r="154" spans="1:10" s="274" customFormat="1">
      <c r="A154" s="337"/>
      <c r="F154" s="271"/>
      <c r="G154" s="271"/>
      <c r="H154" s="271"/>
      <c r="I154" s="271"/>
      <c r="J154" s="271"/>
    </row>
    <row r="155" spans="1:10" s="274" customFormat="1">
      <c r="A155" s="337"/>
      <c r="F155" s="271"/>
      <c r="G155" s="271"/>
      <c r="H155" s="271"/>
      <c r="I155" s="271"/>
      <c r="J155" s="271"/>
    </row>
    <row r="156" spans="1:10" s="274" customFormat="1">
      <c r="A156" s="337"/>
      <c r="F156" s="271"/>
      <c r="G156" s="271"/>
      <c r="H156" s="271"/>
      <c r="I156" s="271"/>
      <c r="J156" s="271"/>
    </row>
    <row r="157" spans="1:10" s="274" customFormat="1">
      <c r="A157" s="337"/>
      <c r="F157" s="271"/>
      <c r="G157" s="271"/>
      <c r="H157" s="271"/>
      <c r="I157" s="271"/>
      <c r="J157" s="271"/>
    </row>
    <row r="158" spans="1:10" s="274" customFormat="1">
      <c r="A158" s="337"/>
      <c r="F158" s="271"/>
      <c r="G158" s="271"/>
      <c r="H158" s="271"/>
      <c r="I158" s="271"/>
      <c r="J158" s="271"/>
    </row>
    <row r="159" spans="1:10" s="274" customFormat="1">
      <c r="A159" s="337"/>
      <c r="F159" s="271"/>
      <c r="G159" s="271"/>
      <c r="H159" s="271"/>
      <c r="I159" s="271"/>
      <c r="J159" s="271"/>
    </row>
    <row r="160" spans="1:10" s="274" customFormat="1">
      <c r="A160" s="337"/>
      <c r="F160" s="271"/>
      <c r="G160" s="271"/>
      <c r="H160" s="271"/>
      <c r="I160" s="271"/>
      <c r="J160" s="271"/>
    </row>
    <row r="161" spans="1:10" s="274" customFormat="1">
      <c r="A161" s="337"/>
      <c r="F161" s="271"/>
      <c r="G161" s="271"/>
      <c r="H161" s="271"/>
      <c r="I161" s="271"/>
      <c r="J161" s="271"/>
    </row>
    <row r="162" spans="1:10" s="274" customFormat="1">
      <c r="A162" s="337"/>
      <c r="F162" s="271"/>
      <c r="G162" s="271"/>
      <c r="H162" s="271"/>
      <c r="I162" s="271"/>
      <c r="J162" s="271"/>
    </row>
    <row r="163" spans="1:10" s="274" customFormat="1">
      <c r="A163" s="337"/>
      <c r="F163" s="271"/>
      <c r="G163" s="271"/>
      <c r="H163" s="271"/>
      <c r="I163" s="271"/>
      <c r="J163" s="271"/>
    </row>
    <row r="164" spans="1:10" s="274" customFormat="1">
      <c r="A164" s="337"/>
      <c r="F164" s="271"/>
      <c r="G164" s="271"/>
      <c r="H164" s="271"/>
      <c r="I164" s="271"/>
      <c r="J164" s="271"/>
    </row>
    <row r="165" spans="1:10" s="274" customFormat="1">
      <c r="A165" s="337"/>
      <c r="F165" s="271"/>
      <c r="G165" s="271"/>
      <c r="H165" s="271"/>
      <c r="I165" s="271"/>
      <c r="J165" s="271"/>
    </row>
    <row r="166" spans="1:10" s="274" customFormat="1">
      <c r="A166" s="337"/>
      <c r="F166" s="271"/>
      <c r="G166" s="271"/>
      <c r="H166" s="271"/>
      <c r="I166" s="271"/>
      <c r="J166" s="271"/>
    </row>
    <row r="167" spans="1:10" s="274" customFormat="1">
      <c r="A167" s="337"/>
      <c r="F167" s="271"/>
      <c r="G167" s="271"/>
      <c r="H167" s="271"/>
      <c r="I167" s="271"/>
      <c r="J167" s="271"/>
    </row>
    <row r="168" spans="1:10" s="274" customFormat="1">
      <c r="A168" s="337"/>
      <c r="F168" s="271"/>
      <c r="G168" s="271"/>
      <c r="H168" s="271"/>
      <c r="I168" s="271"/>
      <c r="J168" s="271"/>
    </row>
    <row r="169" spans="1:10" s="274" customFormat="1">
      <c r="A169" s="337"/>
      <c r="F169" s="271"/>
      <c r="G169" s="271"/>
      <c r="H169" s="271"/>
      <c r="I169" s="271"/>
      <c r="J169" s="271"/>
    </row>
    <row r="170" spans="1:10" s="274" customFormat="1">
      <c r="A170" s="337"/>
      <c r="F170" s="271"/>
      <c r="G170" s="271"/>
      <c r="H170" s="271"/>
      <c r="I170" s="271"/>
      <c r="J170" s="271"/>
    </row>
    <row r="171" spans="1:10" s="274" customFormat="1">
      <c r="A171" s="337"/>
      <c r="F171" s="271"/>
      <c r="G171" s="271"/>
      <c r="H171" s="271"/>
      <c r="I171" s="271"/>
      <c r="J171" s="271"/>
    </row>
    <row r="172" spans="1:10" s="274" customFormat="1">
      <c r="A172" s="337"/>
      <c r="F172" s="271"/>
      <c r="G172" s="271"/>
      <c r="H172" s="271"/>
      <c r="I172" s="271"/>
      <c r="J172" s="271"/>
    </row>
    <row r="173" spans="1:10" s="274" customFormat="1">
      <c r="A173" s="337"/>
      <c r="F173" s="271"/>
      <c r="G173" s="271"/>
      <c r="H173" s="271"/>
      <c r="I173" s="271"/>
      <c r="J173" s="271"/>
    </row>
    <row r="174" spans="1:10" s="274" customFormat="1">
      <c r="A174" s="337"/>
      <c r="F174" s="271"/>
      <c r="G174" s="271"/>
      <c r="H174" s="271"/>
      <c r="I174" s="271"/>
      <c r="J174" s="271"/>
    </row>
    <row r="175" spans="1:10" s="274" customFormat="1">
      <c r="A175" s="337"/>
      <c r="F175" s="271"/>
      <c r="G175" s="271"/>
      <c r="H175" s="271"/>
      <c r="I175" s="271"/>
      <c r="J175" s="271"/>
    </row>
    <row r="176" spans="1:10" s="274" customFormat="1">
      <c r="A176" s="337"/>
      <c r="F176" s="271"/>
      <c r="G176" s="271"/>
      <c r="H176" s="271"/>
      <c r="I176" s="271"/>
      <c r="J176" s="271"/>
    </row>
    <row r="177" spans="1:10" s="274" customFormat="1">
      <c r="A177" s="337"/>
      <c r="F177" s="271"/>
      <c r="G177" s="271"/>
      <c r="H177" s="271"/>
      <c r="I177" s="271"/>
      <c r="J177" s="271"/>
    </row>
    <row r="178" spans="1:10" s="274" customFormat="1">
      <c r="A178" s="337"/>
      <c r="F178" s="271"/>
      <c r="G178" s="271"/>
      <c r="H178" s="271"/>
      <c r="I178" s="271"/>
      <c r="J178" s="271"/>
    </row>
    <row r="179" spans="1:10" s="274" customFormat="1">
      <c r="A179" s="337"/>
      <c r="F179" s="271"/>
      <c r="G179" s="271"/>
      <c r="H179" s="271"/>
      <c r="I179" s="271"/>
      <c r="J179" s="271"/>
    </row>
    <row r="180" spans="1:10" s="274" customFormat="1">
      <c r="A180" s="337"/>
      <c r="F180" s="271"/>
      <c r="G180" s="271"/>
      <c r="H180" s="271"/>
      <c r="I180" s="271"/>
      <c r="J180" s="271"/>
    </row>
    <row r="181" spans="1:10" s="274" customFormat="1">
      <c r="A181" s="337"/>
      <c r="F181" s="271"/>
      <c r="G181" s="271"/>
      <c r="H181" s="271"/>
      <c r="I181" s="271"/>
      <c r="J181" s="271"/>
    </row>
    <row r="182" spans="1:10" s="274" customFormat="1">
      <c r="A182" s="337"/>
      <c r="F182" s="271"/>
      <c r="G182" s="271"/>
      <c r="H182" s="271"/>
      <c r="I182" s="271"/>
      <c r="J182" s="271"/>
    </row>
    <row r="183" spans="1:10" s="274" customFormat="1">
      <c r="A183" s="337"/>
      <c r="F183" s="271"/>
      <c r="G183" s="271"/>
      <c r="H183" s="271"/>
      <c r="I183" s="271"/>
      <c r="J183" s="271"/>
    </row>
    <row r="184" spans="1:10" s="274" customFormat="1">
      <c r="A184" s="337"/>
      <c r="F184" s="271"/>
      <c r="G184" s="271"/>
      <c r="H184" s="271"/>
      <c r="I184" s="271"/>
      <c r="J184" s="271"/>
    </row>
    <row r="185" spans="1:10" s="274" customFormat="1">
      <c r="A185" s="337"/>
      <c r="F185" s="271"/>
      <c r="G185" s="271"/>
      <c r="H185" s="271"/>
      <c r="I185" s="271"/>
      <c r="J185" s="271"/>
    </row>
    <row r="186" spans="1:10" s="274" customFormat="1">
      <c r="A186" s="337"/>
      <c r="F186" s="271"/>
      <c r="G186" s="271"/>
      <c r="H186" s="271"/>
      <c r="I186" s="271"/>
      <c r="J186" s="271"/>
    </row>
    <row r="187" spans="1:10" s="274" customFormat="1">
      <c r="A187" s="337"/>
      <c r="F187" s="271"/>
      <c r="G187" s="271"/>
      <c r="H187" s="271"/>
      <c r="I187" s="271"/>
      <c r="J187" s="271"/>
    </row>
    <row r="188" spans="1:10" s="274" customFormat="1">
      <c r="A188" s="337"/>
      <c r="F188" s="271"/>
      <c r="G188" s="271"/>
      <c r="H188" s="271"/>
      <c r="I188" s="271"/>
      <c r="J188" s="271"/>
    </row>
    <row r="189" spans="1:10" s="274" customFormat="1">
      <c r="A189" s="337"/>
      <c r="F189" s="271"/>
      <c r="G189" s="271"/>
      <c r="H189" s="271"/>
      <c r="I189" s="271"/>
      <c r="J189" s="271"/>
    </row>
    <row r="190" spans="1:10" s="274" customFormat="1">
      <c r="A190" s="337"/>
      <c r="F190" s="271"/>
      <c r="G190" s="271"/>
      <c r="H190" s="271"/>
      <c r="I190" s="271"/>
      <c r="J190" s="271"/>
    </row>
    <row r="191" spans="1:10" s="274" customFormat="1">
      <c r="A191" s="337"/>
      <c r="F191" s="271"/>
      <c r="G191" s="271"/>
      <c r="H191" s="271"/>
      <c r="I191" s="271"/>
      <c r="J191" s="271"/>
    </row>
    <row r="192" spans="1:10" s="274" customFormat="1">
      <c r="A192" s="337"/>
      <c r="F192" s="271"/>
      <c r="G192" s="271"/>
      <c r="H192" s="271"/>
      <c r="I192" s="271"/>
      <c r="J192" s="271"/>
    </row>
    <row r="193" spans="1:10" s="274" customFormat="1">
      <c r="A193" s="337"/>
      <c r="F193" s="271"/>
      <c r="G193" s="271"/>
      <c r="H193" s="271"/>
      <c r="I193" s="271"/>
      <c r="J193" s="271"/>
    </row>
    <row r="194" spans="1:10" s="274" customFormat="1">
      <c r="A194" s="337"/>
      <c r="F194" s="271"/>
      <c r="G194" s="271"/>
      <c r="H194" s="271"/>
      <c r="I194" s="271"/>
      <c r="J194" s="271"/>
    </row>
    <row r="195" spans="1:10" s="274" customFormat="1">
      <c r="A195" s="337"/>
      <c r="F195" s="271"/>
      <c r="G195" s="271"/>
      <c r="H195" s="271"/>
      <c r="I195" s="271"/>
      <c r="J195" s="271"/>
    </row>
    <row r="196" spans="1:10" s="274" customFormat="1">
      <c r="A196" s="337"/>
      <c r="F196" s="271"/>
      <c r="G196" s="271"/>
      <c r="H196" s="271"/>
      <c r="I196" s="271"/>
      <c r="J196" s="271"/>
    </row>
    <row r="197" spans="1:10" s="274" customFormat="1">
      <c r="A197" s="337"/>
      <c r="F197" s="271"/>
      <c r="G197" s="271"/>
      <c r="H197" s="271"/>
      <c r="I197" s="271"/>
      <c r="J197" s="271"/>
    </row>
    <row r="198" spans="1:10" s="274" customFormat="1">
      <c r="A198" s="337"/>
      <c r="F198" s="271"/>
      <c r="G198" s="271"/>
      <c r="H198" s="271"/>
      <c r="I198" s="271"/>
      <c r="J198" s="271"/>
    </row>
    <row r="199" spans="1:10" s="274" customFormat="1">
      <c r="A199" s="337"/>
      <c r="F199" s="271"/>
      <c r="G199" s="271"/>
      <c r="H199" s="271"/>
      <c r="I199" s="271"/>
      <c r="J199" s="271"/>
    </row>
    <row r="200" spans="1:10" s="274" customFormat="1">
      <c r="A200" s="337"/>
      <c r="F200" s="271"/>
      <c r="G200" s="271"/>
      <c r="H200" s="271"/>
      <c r="I200" s="271"/>
      <c r="J200" s="271"/>
    </row>
    <row r="201" spans="1:10" s="274" customFormat="1">
      <c r="A201" s="337"/>
      <c r="F201" s="271"/>
      <c r="G201" s="271"/>
      <c r="H201" s="271"/>
      <c r="I201" s="271"/>
      <c r="J201" s="271"/>
    </row>
    <row r="202" spans="1:10" s="274" customFormat="1">
      <c r="A202" s="337"/>
      <c r="F202" s="271"/>
      <c r="G202" s="271"/>
      <c r="H202" s="271"/>
      <c r="I202" s="271"/>
      <c r="J202" s="271"/>
    </row>
    <row r="203" spans="1:10" s="274" customFormat="1">
      <c r="A203" s="337"/>
      <c r="F203" s="271"/>
      <c r="G203" s="271"/>
      <c r="H203" s="271"/>
      <c r="I203" s="271"/>
      <c r="J203" s="271"/>
    </row>
    <row r="204" spans="1:10" s="274" customFormat="1">
      <c r="A204" s="337"/>
      <c r="F204" s="271"/>
      <c r="G204" s="271"/>
      <c r="H204" s="271"/>
      <c r="I204" s="271"/>
      <c r="J204" s="271"/>
    </row>
    <row r="205" spans="1:10" s="274" customFormat="1">
      <c r="A205" s="337"/>
      <c r="F205" s="271"/>
      <c r="G205" s="271"/>
      <c r="H205" s="271"/>
      <c r="I205" s="271"/>
      <c r="J205" s="271"/>
    </row>
    <row r="206" spans="1:10" s="274" customFormat="1">
      <c r="A206" s="337"/>
      <c r="F206" s="271"/>
      <c r="G206" s="271"/>
      <c r="H206" s="271"/>
      <c r="I206" s="271"/>
      <c r="J206" s="271"/>
    </row>
    <row r="207" spans="1:10" s="274" customFormat="1">
      <c r="A207" s="337"/>
      <c r="F207" s="271"/>
      <c r="G207" s="271"/>
      <c r="H207" s="271"/>
      <c r="I207" s="271"/>
      <c r="J207" s="271"/>
    </row>
    <row r="208" spans="1:10" s="274" customFormat="1">
      <c r="A208" s="337"/>
      <c r="F208" s="271"/>
      <c r="G208" s="271"/>
      <c r="H208" s="271"/>
      <c r="I208" s="271"/>
      <c r="J208" s="271"/>
    </row>
    <row r="209" spans="1:10" s="274" customFormat="1">
      <c r="A209" s="337"/>
      <c r="F209" s="271"/>
      <c r="G209" s="271"/>
      <c r="H209" s="271"/>
      <c r="I209" s="271"/>
      <c r="J209" s="271"/>
    </row>
    <row r="210" spans="1:10" s="274" customFormat="1">
      <c r="A210" s="337"/>
      <c r="F210" s="271"/>
      <c r="G210" s="271"/>
      <c r="H210" s="271"/>
      <c r="I210" s="271"/>
      <c r="J210" s="271"/>
    </row>
    <row r="211" spans="1:10" s="274" customFormat="1">
      <c r="A211" s="337"/>
      <c r="F211" s="271"/>
      <c r="G211" s="271"/>
      <c r="H211" s="271"/>
      <c r="I211" s="271"/>
      <c r="J211" s="271"/>
    </row>
    <row r="212" spans="1:10" s="274" customFormat="1">
      <c r="A212" s="337"/>
      <c r="F212" s="271"/>
      <c r="G212" s="271"/>
      <c r="H212" s="271"/>
      <c r="I212" s="271"/>
      <c r="J212" s="271"/>
    </row>
    <row r="213" spans="1:10" s="274" customFormat="1">
      <c r="A213" s="337"/>
      <c r="F213" s="271"/>
      <c r="G213" s="271"/>
      <c r="H213" s="271"/>
      <c r="I213" s="271"/>
      <c r="J213" s="271"/>
    </row>
    <row r="214" spans="1:10" s="274" customFormat="1">
      <c r="A214" s="337"/>
      <c r="F214" s="271"/>
      <c r="G214" s="271"/>
      <c r="H214" s="271"/>
      <c r="I214" s="271"/>
      <c r="J214" s="271"/>
    </row>
    <row r="215" spans="1:10" s="274" customFormat="1">
      <c r="A215" s="337"/>
      <c r="F215" s="271"/>
      <c r="G215" s="271"/>
      <c r="H215" s="271"/>
      <c r="I215" s="271"/>
      <c r="J215" s="271"/>
    </row>
    <row r="216" spans="1:10" s="274" customFormat="1">
      <c r="A216" s="337"/>
      <c r="F216" s="271"/>
      <c r="G216" s="271"/>
      <c r="H216" s="271"/>
      <c r="I216" s="271"/>
      <c r="J216" s="271"/>
    </row>
    <row r="217" spans="1:10" s="274" customFormat="1">
      <c r="A217" s="337"/>
      <c r="F217" s="271"/>
      <c r="G217" s="271"/>
      <c r="H217" s="271"/>
      <c r="I217" s="271"/>
      <c r="J217" s="271"/>
    </row>
    <row r="218" spans="1:10" s="274" customFormat="1">
      <c r="A218" s="337"/>
      <c r="F218" s="271"/>
      <c r="G218" s="271"/>
      <c r="H218" s="271"/>
      <c r="I218" s="271"/>
      <c r="J218" s="271"/>
    </row>
    <row r="219" spans="1:10" s="274" customFormat="1">
      <c r="A219" s="337"/>
      <c r="F219" s="271"/>
      <c r="G219" s="271"/>
      <c r="H219" s="271"/>
      <c r="I219" s="271"/>
      <c r="J219" s="271"/>
    </row>
    <row r="220" spans="1:10" s="274" customFormat="1">
      <c r="A220" s="337"/>
      <c r="F220" s="271"/>
      <c r="G220" s="271"/>
      <c r="H220" s="271"/>
      <c r="I220" s="271"/>
      <c r="J220" s="271"/>
    </row>
    <row r="221" spans="1:10" s="274" customFormat="1">
      <c r="A221" s="337"/>
      <c r="F221" s="271"/>
      <c r="G221" s="271"/>
      <c r="H221" s="271"/>
      <c r="I221" s="271"/>
      <c r="J221" s="271"/>
    </row>
    <row r="222" spans="1:10" s="274" customFormat="1">
      <c r="A222" s="337"/>
      <c r="F222" s="271"/>
      <c r="G222" s="271"/>
      <c r="H222" s="271"/>
      <c r="I222" s="271"/>
      <c r="J222" s="271"/>
    </row>
    <row r="223" spans="1:10" s="274" customFormat="1">
      <c r="A223" s="337"/>
      <c r="F223" s="271"/>
      <c r="G223" s="271"/>
      <c r="H223" s="271"/>
      <c r="I223" s="271"/>
      <c r="J223" s="271"/>
    </row>
    <row r="224" spans="1:10" s="274" customFormat="1">
      <c r="A224" s="337"/>
      <c r="F224" s="271"/>
      <c r="G224" s="271"/>
      <c r="H224" s="271"/>
      <c r="I224" s="271"/>
      <c r="J224" s="271"/>
    </row>
    <row r="225" spans="1:10" s="274" customFormat="1">
      <c r="A225" s="337"/>
      <c r="F225" s="271"/>
      <c r="G225" s="271"/>
      <c r="H225" s="271"/>
      <c r="I225" s="271"/>
      <c r="J225" s="271"/>
    </row>
    <row r="226" spans="1:10" s="274" customFormat="1">
      <c r="A226" s="337"/>
      <c r="F226" s="271"/>
      <c r="G226" s="271"/>
      <c r="H226" s="271"/>
      <c r="I226" s="271"/>
      <c r="J226" s="271"/>
    </row>
    <row r="227" spans="1:10" s="274" customFormat="1">
      <c r="A227" s="337"/>
      <c r="F227" s="271"/>
      <c r="G227" s="271"/>
      <c r="H227" s="271"/>
      <c r="I227" s="271"/>
      <c r="J227" s="271"/>
    </row>
    <row r="228" spans="1:10" s="274" customFormat="1">
      <c r="A228" s="337"/>
      <c r="F228" s="271"/>
      <c r="G228" s="271"/>
      <c r="H228" s="271"/>
      <c r="I228" s="271"/>
      <c r="J228" s="271"/>
    </row>
    <row r="229" spans="1:10" s="274" customFormat="1">
      <c r="A229" s="337"/>
      <c r="F229" s="271"/>
      <c r="G229" s="271"/>
      <c r="H229" s="271"/>
      <c r="I229" s="271"/>
      <c r="J229" s="271"/>
    </row>
    <row r="230" spans="1:10" s="274" customFormat="1">
      <c r="A230" s="337"/>
      <c r="F230" s="271"/>
      <c r="G230" s="271"/>
      <c r="H230" s="271"/>
      <c r="I230" s="271"/>
      <c r="J230" s="271"/>
    </row>
    <row r="231" spans="1:10" s="274" customFormat="1">
      <c r="A231" s="337"/>
      <c r="F231" s="271"/>
      <c r="G231" s="271"/>
      <c r="H231" s="271"/>
      <c r="I231" s="271"/>
      <c r="J231" s="271"/>
    </row>
    <row r="232" spans="1:10" s="274" customFormat="1">
      <c r="A232" s="337"/>
      <c r="F232" s="271"/>
      <c r="G232" s="271"/>
      <c r="H232" s="271"/>
      <c r="I232" s="271"/>
      <c r="J232" s="271"/>
    </row>
    <row r="233" spans="1:10" s="274" customFormat="1">
      <c r="A233" s="337"/>
      <c r="F233" s="271"/>
      <c r="G233" s="271"/>
      <c r="H233" s="271"/>
      <c r="I233" s="271"/>
      <c r="J233" s="271"/>
    </row>
    <row r="234" spans="1:10" s="274" customFormat="1">
      <c r="A234" s="337"/>
      <c r="F234" s="271"/>
      <c r="G234" s="271"/>
      <c r="H234" s="271"/>
      <c r="I234" s="271"/>
      <c r="J234" s="271"/>
    </row>
    <row r="235" spans="1:10" s="274" customFormat="1">
      <c r="A235" s="337"/>
      <c r="F235" s="271"/>
      <c r="G235" s="271"/>
      <c r="H235" s="271"/>
      <c r="I235" s="271"/>
      <c r="J235" s="271"/>
    </row>
    <row r="236" spans="1:10" s="274" customFormat="1">
      <c r="A236" s="337"/>
      <c r="F236" s="271"/>
      <c r="G236" s="271"/>
      <c r="H236" s="271"/>
      <c r="I236" s="271"/>
      <c r="J236" s="271"/>
    </row>
    <row r="237" spans="1:10" s="274" customFormat="1">
      <c r="A237" s="337"/>
      <c r="F237" s="271"/>
      <c r="G237" s="271"/>
      <c r="H237" s="271"/>
      <c r="I237" s="271"/>
      <c r="J237" s="271"/>
    </row>
    <row r="238" spans="1:10" s="274" customFormat="1">
      <c r="A238" s="337"/>
      <c r="F238" s="271"/>
      <c r="G238" s="271"/>
      <c r="H238" s="271"/>
      <c r="I238" s="271"/>
      <c r="J238" s="271"/>
    </row>
    <row r="239" spans="1:10" s="274" customFormat="1">
      <c r="A239" s="337"/>
      <c r="F239" s="271"/>
      <c r="G239" s="271"/>
      <c r="H239" s="271"/>
      <c r="I239" s="271"/>
      <c r="J239" s="271"/>
    </row>
    <row r="240" spans="1:10" s="274" customFormat="1">
      <c r="A240" s="337"/>
      <c r="F240" s="271"/>
      <c r="G240" s="271"/>
      <c r="H240" s="271"/>
      <c r="I240" s="271"/>
      <c r="J240" s="271"/>
    </row>
    <row r="241" spans="1:10" s="274" customFormat="1">
      <c r="A241" s="337"/>
      <c r="F241" s="271"/>
      <c r="G241" s="271"/>
      <c r="H241" s="271"/>
      <c r="I241" s="271"/>
      <c r="J241" s="271"/>
    </row>
    <row r="242" spans="1:10" s="274" customFormat="1">
      <c r="A242" s="337"/>
      <c r="F242" s="271"/>
      <c r="G242" s="271"/>
      <c r="H242" s="271"/>
      <c r="I242" s="271"/>
      <c r="J242" s="271"/>
    </row>
    <row r="243" spans="1:10" s="274" customFormat="1">
      <c r="A243" s="337"/>
      <c r="F243" s="271"/>
      <c r="G243" s="271"/>
      <c r="H243" s="271"/>
      <c r="I243" s="271"/>
      <c r="J243" s="271"/>
    </row>
    <row r="244" spans="1:10" s="274" customFormat="1">
      <c r="A244" s="337"/>
      <c r="F244" s="271"/>
      <c r="G244" s="271"/>
      <c r="H244" s="271"/>
      <c r="I244" s="271"/>
      <c r="J244" s="271"/>
    </row>
    <row r="245" spans="1:10" s="274" customFormat="1">
      <c r="A245" s="337"/>
      <c r="F245" s="271"/>
      <c r="G245" s="271"/>
      <c r="H245" s="271"/>
      <c r="I245" s="271"/>
      <c r="J245" s="271"/>
    </row>
    <row r="246" spans="1:10" s="274" customFormat="1">
      <c r="A246" s="337"/>
      <c r="F246" s="271"/>
      <c r="G246" s="271"/>
      <c r="H246" s="271"/>
      <c r="I246" s="271"/>
      <c r="J246" s="271"/>
    </row>
    <row r="247" spans="1:10" s="274" customFormat="1">
      <c r="A247" s="337"/>
      <c r="F247" s="271"/>
      <c r="G247" s="271"/>
      <c r="H247" s="271"/>
      <c r="I247" s="271"/>
      <c r="J247" s="271"/>
    </row>
    <row r="248" spans="1:10" s="274" customFormat="1">
      <c r="A248" s="337"/>
      <c r="F248" s="271"/>
      <c r="G248" s="271"/>
      <c r="H248" s="271"/>
      <c r="I248" s="271"/>
      <c r="J248" s="271"/>
    </row>
    <row r="249" spans="1:10" s="274" customFormat="1">
      <c r="A249" s="337"/>
      <c r="F249" s="271"/>
      <c r="G249" s="271"/>
      <c r="H249" s="271"/>
      <c r="I249" s="271"/>
      <c r="J249" s="271"/>
    </row>
    <row r="250" spans="1:10" s="274" customFormat="1">
      <c r="A250" s="337"/>
      <c r="F250" s="271"/>
      <c r="G250" s="271"/>
      <c r="H250" s="271"/>
      <c r="I250" s="271"/>
      <c r="J250" s="271"/>
    </row>
    <row r="251" spans="1:10" s="274" customFormat="1">
      <c r="A251" s="337"/>
      <c r="F251" s="271"/>
      <c r="G251" s="271"/>
      <c r="H251" s="271"/>
      <c r="I251" s="271"/>
      <c r="J251" s="271"/>
    </row>
    <row r="252" spans="1:10" s="274" customFormat="1">
      <c r="A252" s="337"/>
      <c r="F252" s="271"/>
      <c r="G252" s="271"/>
      <c r="H252" s="271"/>
      <c r="I252" s="271"/>
      <c r="J252" s="271"/>
    </row>
    <row r="253" spans="1:10" s="274" customFormat="1">
      <c r="A253" s="337"/>
      <c r="F253" s="271"/>
      <c r="G253" s="271"/>
      <c r="H253" s="271"/>
      <c r="I253" s="271"/>
      <c r="J253" s="271"/>
    </row>
    <row r="254" spans="1:10" s="274" customFormat="1">
      <c r="A254" s="337"/>
      <c r="F254" s="271"/>
      <c r="G254" s="271"/>
      <c r="H254" s="271"/>
      <c r="I254" s="271"/>
      <c r="J254" s="271"/>
    </row>
    <row r="255" spans="1:10" s="274" customFormat="1">
      <c r="A255" s="337"/>
      <c r="F255" s="271"/>
      <c r="G255" s="271"/>
      <c r="H255" s="271"/>
      <c r="I255" s="271"/>
      <c r="J255" s="271"/>
    </row>
    <row r="256" spans="1:10" s="274" customFormat="1">
      <c r="A256" s="337"/>
      <c r="F256" s="271"/>
      <c r="G256" s="271"/>
      <c r="H256" s="271"/>
      <c r="I256" s="271"/>
      <c r="J256" s="271"/>
    </row>
    <row r="257" spans="1:10" s="274" customFormat="1">
      <c r="A257" s="337"/>
      <c r="F257" s="271"/>
      <c r="G257" s="271"/>
      <c r="H257" s="271"/>
      <c r="I257" s="271"/>
      <c r="J257" s="271"/>
    </row>
    <row r="258" spans="1:10" s="274" customFormat="1">
      <c r="A258" s="337"/>
      <c r="F258" s="271"/>
      <c r="G258" s="271"/>
      <c r="H258" s="271"/>
      <c r="I258" s="271"/>
      <c r="J258" s="271"/>
    </row>
    <row r="259" spans="1:10" s="274" customFormat="1">
      <c r="A259" s="337"/>
      <c r="F259" s="271"/>
      <c r="G259" s="271"/>
      <c r="H259" s="271"/>
      <c r="I259" s="271"/>
      <c r="J259" s="271"/>
    </row>
    <row r="260" spans="1:10" s="274" customFormat="1">
      <c r="A260" s="337"/>
      <c r="F260" s="271"/>
      <c r="G260" s="271"/>
      <c r="H260" s="271"/>
      <c r="I260" s="271"/>
      <c r="J260" s="271"/>
    </row>
    <row r="261" spans="1:10" s="274" customFormat="1">
      <c r="A261" s="337"/>
      <c r="F261" s="271"/>
      <c r="G261" s="271"/>
      <c r="H261" s="271"/>
      <c r="I261" s="271"/>
      <c r="J261" s="271"/>
    </row>
    <row r="262" spans="1:10" s="274" customFormat="1">
      <c r="A262" s="337"/>
      <c r="F262" s="271"/>
      <c r="G262" s="271"/>
      <c r="H262" s="271"/>
      <c r="I262" s="271"/>
      <c r="J262" s="271"/>
    </row>
    <row r="263" spans="1:10" s="274" customFormat="1">
      <c r="A263" s="337"/>
      <c r="F263" s="271"/>
      <c r="G263" s="271"/>
      <c r="H263" s="271"/>
      <c r="I263" s="271"/>
      <c r="J263" s="271"/>
    </row>
    <row r="264" spans="1:10" s="274" customFormat="1">
      <c r="A264" s="337"/>
      <c r="F264" s="271"/>
      <c r="G264" s="271"/>
      <c r="H264" s="271"/>
      <c r="I264" s="271"/>
      <c r="J264" s="271"/>
    </row>
    <row r="265" spans="1:10" s="274" customFormat="1">
      <c r="A265" s="337"/>
      <c r="F265" s="271"/>
      <c r="G265" s="271"/>
      <c r="H265" s="271"/>
      <c r="I265" s="271"/>
      <c r="J265" s="271"/>
    </row>
    <row r="266" spans="1:10" s="274" customFormat="1">
      <c r="A266" s="337"/>
      <c r="F266" s="271"/>
      <c r="G266" s="271"/>
      <c r="H266" s="271"/>
      <c r="I266" s="271"/>
      <c r="J266" s="271"/>
    </row>
    <row r="267" spans="1:10" s="274" customFormat="1">
      <c r="A267" s="337"/>
      <c r="F267" s="271"/>
      <c r="G267" s="271"/>
      <c r="H267" s="271"/>
      <c r="I267" s="271"/>
      <c r="J267" s="271"/>
    </row>
    <row r="268" spans="1:10" s="274" customFormat="1">
      <c r="A268" s="337"/>
      <c r="F268" s="271"/>
      <c r="G268" s="271"/>
      <c r="H268" s="271"/>
      <c r="I268" s="271"/>
      <c r="J268" s="271"/>
    </row>
    <row r="269" spans="1:10" s="274" customFormat="1">
      <c r="A269" s="337"/>
      <c r="F269" s="271"/>
      <c r="G269" s="271"/>
      <c r="H269" s="271"/>
      <c r="I269" s="271"/>
      <c r="J269" s="271"/>
    </row>
    <row r="270" spans="1:10" s="274" customFormat="1">
      <c r="A270" s="337"/>
      <c r="F270" s="271"/>
      <c r="G270" s="271"/>
      <c r="H270" s="271"/>
      <c r="I270" s="271"/>
      <c r="J270" s="271"/>
    </row>
    <row r="271" spans="1:10" s="274" customFormat="1">
      <c r="A271" s="337"/>
      <c r="F271" s="271"/>
      <c r="G271" s="271"/>
      <c r="H271" s="271"/>
      <c r="I271" s="271"/>
      <c r="J271" s="271"/>
    </row>
    <row r="272" spans="1:10" s="274" customFormat="1">
      <c r="A272" s="337"/>
      <c r="F272" s="271"/>
      <c r="G272" s="271"/>
      <c r="H272" s="271"/>
      <c r="I272" s="271"/>
      <c r="J272" s="271"/>
    </row>
    <row r="273" spans="1:10" s="274" customFormat="1">
      <c r="A273" s="337"/>
      <c r="F273" s="271"/>
      <c r="G273" s="271"/>
      <c r="H273" s="271"/>
      <c r="I273" s="271"/>
      <c r="J273" s="271"/>
    </row>
    <row r="274" spans="1:10" s="274" customFormat="1">
      <c r="A274" s="337"/>
      <c r="F274" s="271"/>
      <c r="G274" s="271"/>
      <c r="H274" s="271"/>
      <c r="I274" s="271"/>
      <c r="J274" s="271"/>
    </row>
    <row r="275" spans="1:10" s="274" customFormat="1">
      <c r="A275" s="337"/>
      <c r="F275" s="271"/>
      <c r="G275" s="271"/>
      <c r="H275" s="271"/>
      <c r="I275" s="271"/>
      <c r="J275" s="271"/>
    </row>
    <row r="276" spans="1:10" s="274" customFormat="1">
      <c r="A276" s="337"/>
      <c r="F276" s="271"/>
      <c r="G276" s="271"/>
      <c r="H276" s="271"/>
      <c r="I276" s="271"/>
      <c r="J276" s="271"/>
    </row>
    <row r="277" spans="1:10" s="274" customFormat="1">
      <c r="A277" s="337"/>
      <c r="F277" s="271"/>
      <c r="G277" s="271"/>
      <c r="H277" s="271"/>
      <c r="I277" s="271"/>
      <c r="J277" s="271"/>
    </row>
    <row r="278" spans="1:10" s="274" customFormat="1">
      <c r="A278" s="337"/>
      <c r="F278" s="271"/>
      <c r="G278" s="271"/>
      <c r="H278" s="271"/>
      <c r="I278" s="271"/>
      <c r="J278" s="271"/>
    </row>
    <row r="279" spans="1:10" s="274" customFormat="1">
      <c r="A279" s="337"/>
      <c r="F279" s="271"/>
      <c r="G279" s="271"/>
      <c r="H279" s="271"/>
      <c r="I279" s="271"/>
      <c r="J279" s="271"/>
    </row>
  </sheetData>
  <mergeCells count="63">
    <mergeCell ref="G1:J1"/>
    <mergeCell ref="A1:B6"/>
    <mergeCell ref="I45:J45"/>
    <mergeCell ref="C128:F128"/>
    <mergeCell ref="H128:J128"/>
    <mergeCell ref="C127:F127"/>
    <mergeCell ref="H127:J127"/>
    <mergeCell ref="A74:J74"/>
    <mergeCell ref="A17:B17"/>
    <mergeCell ref="A15:B15"/>
    <mergeCell ref="A14:B14"/>
    <mergeCell ref="A19:B19"/>
    <mergeCell ref="G8:J8"/>
    <mergeCell ref="G10:J10"/>
    <mergeCell ref="G12:J12"/>
    <mergeCell ref="G14:J14"/>
    <mergeCell ref="A11:B11"/>
    <mergeCell ref="G9:J9"/>
    <mergeCell ref="G15:J15"/>
    <mergeCell ref="G32:H32"/>
    <mergeCell ref="A20:B20"/>
    <mergeCell ref="B27:F27"/>
    <mergeCell ref="A22:B22"/>
    <mergeCell ref="G22:J22"/>
    <mergeCell ref="B25:F25"/>
    <mergeCell ref="B26:F26"/>
    <mergeCell ref="G33:H33"/>
    <mergeCell ref="B34:F34"/>
    <mergeCell ref="B30:F30"/>
    <mergeCell ref="B31:F31"/>
    <mergeCell ref="B28:F28"/>
    <mergeCell ref="B29:F29"/>
    <mergeCell ref="B33:F33"/>
    <mergeCell ref="B32:F32"/>
    <mergeCell ref="B35:F35"/>
    <mergeCell ref="I43:J43"/>
    <mergeCell ref="A39:J39"/>
    <mergeCell ref="A38:J38"/>
    <mergeCell ref="B36:F36"/>
    <mergeCell ref="B37:F37"/>
    <mergeCell ref="G41:J41"/>
    <mergeCell ref="A115:J115"/>
    <mergeCell ref="A90:J90"/>
    <mergeCell ref="A69:J69"/>
    <mergeCell ref="E41:E42"/>
    <mergeCell ref="D41:D42"/>
    <mergeCell ref="A82:J82"/>
    <mergeCell ref="A106:J106"/>
    <mergeCell ref="C41:C42"/>
    <mergeCell ref="I42:J42"/>
    <mergeCell ref="A41:A42"/>
    <mergeCell ref="B41:B42"/>
    <mergeCell ref="F41:F42"/>
    <mergeCell ref="A44:J44"/>
    <mergeCell ref="A84:J84"/>
    <mergeCell ref="G2:J2"/>
    <mergeCell ref="G4:J4"/>
    <mergeCell ref="G17:J17"/>
    <mergeCell ref="G21:J21"/>
    <mergeCell ref="G23:J23"/>
    <mergeCell ref="G19:I19"/>
    <mergeCell ref="G5:H5"/>
    <mergeCell ref="G3:J3"/>
  </mergeCells>
  <phoneticPr fontId="3" type="noConversion"/>
  <pageMargins left="0.25" right="0.25" top="0.75" bottom="0.75" header="0.3" footer="0.3"/>
  <pageSetup paperSize="9" scale="65" orientation="landscape" verticalDpi="300" r:id="rId1"/>
  <headerFooter alignWithMargins="0"/>
  <ignoredErrors>
    <ignoredError sqref="B107:B114 B116:B124" numberStoredAsText="1"/>
    <ignoredError sqref="C101:F101" formulaRange="1"/>
    <ignoredError sqref="J85 C121:F124 C85 C86 C53:F54 G54:J54 C89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43"/>
  </sheetPr>
  <dimension ref="A1:O75"/>
  <sheetViews>
    <sheetView view="pageBreakPreview" topLeftCell="A52" zoomScale="75" zoomScaleNormal="75" zoomScaleSheetLayoutView="75" workbookViewId="0">
      <selection activeCell="J48" sqref="J48:L48"/>
    </sheetView>
  </sheetViews>
  <sheetFormatPr defaultRowHeight="18.75"/>
  <cols>
    <col min="1" max="1" width="43.140625" style="16" customWidth="1"/>
    <col min="2" max="2" width="13.5703125" style="33" customWidth="1"/>
    <col min="3" max="3" width="14.7109375" style="16" customWidth="1"/>
    <col min="4" max="4" width="16.140625" style="16" customWidth="1"/>
    <col min="5" max="5" width="13.7109375" style="16" customWidth="1"/>
    <col min="6" max="6" width="16.5703125" style="16" customWidth="1"/>
    <col min="7" max="7" width="15.28515625" style="16" customWidth="1"/>
    <col min="8" max="8" width="16.5703125" style="16" customWidth="1"/>
    <col min="9" max="9" width="16.140625" style="16" customWidth="1"/>
    <col min="10" max="10" width="16.42578125" style="16" customWidth="1"/>
    <col min="11" max="11" width="16.5703125" style="16" customWidth="1"/>
    <col min="12" max="12" width="16.85546875" style="16" customWidth="1"/>
    <col min="13" max="15" width="16.7109375" style="16" customWidth="1"/>
    <col min="16" max="16384" width="9.140625" style="16"/>
  </cols>
  <sheetData>
    <row r="1" spans="1:15" ht="20.25">
      <c r="A1" s="52"/>
      <c r="B1" s="27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322" t="s">
        <v>356</v>
      </c>
    </row>
    <row r="2" spans="1:15" ht="20.25">
      <c r="A2" s="447" t="s">
        <v>95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</row>
    <row r="3" spans="1:15" ht="27" customHeight="1">
      <c r="A3" s="447" t="s">
        <v>648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</row>
    <row r="4" spans="1:15" ht="28.5" customHeight="1">
      <c r="A4" s="374" t="s">
        <v>473</v>
      </c>
      <c r="B4" s="448"/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</row>
    <row r="5" spans="1:15" ht="20.100000000000001" customHeight="1">
      <c r="A5" s="367" t="s">
        <v>105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7"/>
    </row>
    <row r="6" spans="1:15" ht="39.75" customHeight="1">
      <c r="A6" s="449" t="s">
        <v>276</v>
      </c>
      <c r="B6" s="449"/>
      <c r="C6" s="449"/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  <c r="O6" s="449"/>
    </row>
    <row r="7" spans="1:15" ht="36.75" customHeight="1">
      <c r="A7" s="450" t="s">
        <v>196</v>
      </c>
      <c r="B7" s="450"/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O7" s="450"/>
    </row>
    <row r="8" spans="1:15" s="35" customFormat="1" ht="82.5" customHeight="1">
      <c r="A8" s="387" t="s">
        <v>167</v>
      </c>
      <c r="B8" s="387"/>
      <c r="C8" s="387"/>
      <c r="D8" s="388" t="s">
        <v>437</v>
      </c>
      <c r="E8" s="388"/>
      <c r="F8" s="388" t="s">
        <v>444</v>
      </c>
      <c r="G8" s="388"/>
      <c r="H8" s="388" t="s">
        <v>445</v>
      </c>
      <c r="I8" s="388"/>
      <c r="J8" s="388" t="s">
        <v>446</v>
      </c>
      <c r="K8" s="388"/>
      <c r="L8" s="388" t="s">
        <v>447</v>
      </c>
      <c r="M8" s="388"/>
      <c r="N8" s="388" t="s">
        <v>448</v>
      </c>
      <c r="O8" s="388"/>
    </row>
    <row r="9" spans="1:15" s="35" customFormat="1" ht="33" customHeight="1">
      <c r="A9" s="387">
        <v>1</v>
      </c>
      <c r="B9" s="387"/>
      <c r="C9" s="387"/>
      <c r="D9" s="388">
        <v>2</v>
      </c>
      <c r="E9" s="388"/>
      <c r="F9" s="388">
        <v>3</v>
      </c>
      <c r="G9" s="388"/>
      <c r="H9" s="388">
        <v>4</v>
      </c>
      <c r="I9" s="388"/>
      <c r="J9" s="388">
        <v>5</v>
      </c>
      <c r="K9" s="388"/>
      <c r="L9" s="388">
        <v>6</v>
      </c>
      <c r="M9" s="388"/>
      <c r="N9" s="388">
        <v>7</v>
      </c>
      <c r="O9" s="388"/>
    </row>
    <row r="10" spans="1:15" s="35" customFormat="1" ht="97.5" customHeight="1">
      <c r="A10" s="451" t="s">
        <v>365</v>
      </c>
      <c r="B10" s="452"/>
      <c r="C10" s="453"/>
      <c r="D10" s="445">
        <f>SUM(D11:D13)</f>
        <v>216</v>
      </c>
      <c r="E10" s="446"/>
      <c r="F10" s="445">
        <f>SUM(F11:F13)</f>
        <v>219</v>
      </c>
      <c r="G10" s="446"/>
      <c r="H10" s="445">
        <f>SUM(H11:H13)</f>
        <v>215</v>
      </c>
      <c r="I10" s="446"/>
      <c r="J10" s="445">
        <f>SUM(J11:J13)</f>
        <v>219</v>
      </c>
      <c r="K10" s="446"/>
      <c r="L10" s="445">
        <f>J10/H10*100</f>
        <v>101.86046511627906</v>
      </c>
      <c r="M10" s="446"/>
      <c r="N10" s="445">
        <f>J10/D10*100</f>
        <v>101.38888888888889</v>
      </c>
      <c r="O10" s="446"/>
    </row>
    <row r="11" spans="1:15" s="35" customFormat="1" ht="36" customHeight="1">
      <c r="A11" s="454" t="s">
        <v>165</v>
      </c>
      <c r="B11" s="355"/>
      <c r="C11" s="455"/>
      <c r="D11" s="358">
        <v>1</v>
      </c>
      <c r="E11" s="360"/>
      <c r="F11" s="358">
        <v>1</v>
      </c>
      <c r="G11" s="360"/>
      <c r="H11" s="358">
        <v>1</v>
      </c>
      <c r="I11" s="360"/>
      <c r="J11" s="358">
        <v>1</v>
      </c>
      <c r="K11" s="360"/>
      <c r="L11" s="358">
        <f t="shared" ref="L11:L25" si="0">J11/H11*100</f>
        <v>100</v>
      </c>
      <c r="M11" s="360"/>
      <c r="N11" s="358">
        <f t="shared" ref="N11:N25" si="1">J11/D11*100</f>
        <v>100</v>
      </c>
      <c r="O11" s="360"/>
    </row>
    <row r="12" spans="1:15" s="35" customFormat="1" ht="36" customHeight="1">
      <c r="A12" s="454" t="s">
        <v>174</v>
      </c>
      <c r="B12" s="355"/>
      <c r="C12" s="455"/>
      <c r="D12" s="358">
        <v>13</v>
      </c>
      <c r="E12" s="360"/>
      <c r="F12" s="358">
        <v>13</v>
      </c>
      <c r="G12" s="360"/>
      <c r="H12" s="358">
        <v>13</v>
      </c>
      <c r="I12" s="360"/>
      <c r="J12" s="358">
        <v>13</v>
      </c>
      <c r="K12" s="360"/>
      <c r="L12" s="358">
        <f t="shared" si="0"/>
        <v>100</v>
      </c>
      <c r="M12" s="360"/>
      <c r="N12" s="358">
        <f t="shared" si="1"/>
        <v>100</v>
      </c>
      <c r="O12" s="360"/>
    </row>
    <row r="13" spans="1:15" s="35" customFormat="1" ht="36" customHeight="1">
      <c r="A13" s="454" t="s">
        <v>166</v>
      </c>
      <c r="B13" s="355"/>
      <c r="C13" s="455"/>
      <c r="D13" s="358">
        <v>202</v>
      </c>
      <c r="E13" s="360"/>
      <c r="F13" s="358">
        <v>205</v>
      </c>
      <c r="G13" s="360"/>
      <c r="H13" s="358">
        <v>201</v>
      </c>
      <c r="I13" s="360"/>
      <c r="J13" s="358">
        <v>205</v>
      </c>
      <c r="K13" s="360"/>
      <c r="L13" s="358">
        <f t="shared" si="0"/>
        <v>101.99004975124377</v>
      </c>
      <c r="M13" s="360"/>
      <c r="N13" s="358">
        <f t="shared" si="1"/>
        <v>101.48514851485149</v>
      </c>
      <c r="O13" s="360"/>
    </row>
    <row r="14" spans="1:15" s="35" customFormat="1" ht="33.75" customHeight="1">
      <c r="A14" s="451" t="s">
        <v>320</v>
      </c>
      <c r="B14" s="452"/>
      <c r="C14" s="453"/>
      <c r="D14" s="445">
        <f>SUM(D15:D17)</f>
        <v>15530</v>
      </c>
      <c r="E14" s="446"/>
      <c r="F14" s="445">
        <f>SUM(F15:F17)</f>
        <v>24920</v>
      </c>
      <c r="G14" s="446"/>
      <c r="H14" s="445">
        <f>SUM(H15:H17)</f>
        <v>20518</v>
      </c>
      <c r="I14" s="446"/>
      <c r="J14" s="445">
        <f>SUM(J15:J17)</f>
        <v>23830</v>
      </c>
      <c r="K14" s="446"/>
      <c r="L14" s="445">
        <f t="shared" si="0"/>
        <v>116.14192416414855</v>
      </c>
      <c r="M14" s="446"/>
      <c r="N14" s="445">
        <f t="shared" si="1"/>
        <v>153.44494526722471</v>
      </c>
      <c r="O14" s="446"/>
    </row>
    <row r="15" spans="1:15" s="35" customFormat="1" ht="36" customHeight="1">
      <c r="A15" s="454" t="s">
        <v>165</v>
      </c>
      <c r="B15" s="355"/>
      <c r="C15" s="455"/>
      <c r="D15" s="358">
        <v>260</v>
      </c>
      <c r="E15" s="360"/>
      <c r="F15" s="358">
        <v>450</v>
      </c>
      <c r="G15" s="360"/>
      <c r="H15" s="358">
        <v>398</v>
      </c>
      <c r="I15" s="360"/>
      <c r="J15" s="358">
        <v>450</v>
      </c>
      <c r="K15" s="360"/>
      <c r="L15" s="358">
        <f t="shared" si="0"/>
        <v>113.06532663316582</v>
      </c>
      <c r="M15" s="360"/>
      <c r="N15" s="358">
        <f t="shared" si="1"/>
        <v>173.07692307692309</v>
      </c>
      <c r="O15" s="360"/>
    </row>
    <row r="16" spans="1:15" s="35" customFormat="1" ht="36" customHeight="1">
      <c r="A16" s="454" t="s">
        <v>174</v>
      </c>
      <c r="B16" s="355"/>
      <c r="C16" s="455"/>
      <c r="D16" s="358">
        <v>2206</v>
      </c>
      <c r="E16" s="360"/>
      <c r="F16" s="358">
        <v>3546</v>
      </c>
      <c r="G16" s="360"/>
      <c r="H16" s="358">
        <v>2670</v>
      </c>
      <c r="I16" s="360"/>
      <c r="J16" s="358">
        <v>3210</v>
      </c>
      <c r="K16" s="360"/>
      <c r="L16" s="358">
        <f t="shared" si="0"/>
        <v>120.2247191011236</v>
      </c>
      <c r="M16" s="360"/>
      <c r="N16" s="358">
        <f t="shared" si="1"/>
        <v>145.51223934723481</v>
      </c>
      <c r="O16" s="360"/>
    </row>
    <row r="17" spans="1:15" s="35" customFormat="1" ht="36" customHeight="1">
      <c r="A17" s="454" t="s">
        <v>166</v>
      </c>
      <c r="B17" s="355"/>
      <c r="C17" s="455"/>
      <c r="D17" s="358">
        <v>13064</v>
      </c>
      <c r="E17" s="360"/>
      <c r="F17" s="358">
        <v>20924</v>
      </c>
      <c r="G17" s="360"/>
      <c r="H17" s="358">
        <v>17450</v>
      </c>
      <c r="I17" s="360"/>
      <c r="J17" s="358">
        <v>20170</v>
      </c>
      <c r="K17" s="360"/>
      <c r="L17" s="358">
        <f t="shared" si="0"/>
        <v>115.58739255014328</v>
      </c>
      <c r="M17" s="360"/>
      <c r="N17" s="358">
        <f t="shared" si="1"/>
        <v>154.39375382731168</v>
      </c>
      <c r="O17" s="360"/>
    </row>
    <row r="18" spans="1:15" s="35" customFormat="1" ht="47.25" customHeight="1">
      <c r="A18" s="451" t="s">
        <v>321</v>
      </c>
      <c r="B18" s="452"/>
      <c r="C18" s="453"/>
      <c r="D18" s="445">
        <f>'I. Фін результат'!C91</f>
        <v>15530</v>
      </c>
      <c r="E18" s="446"/>
      <c r="F18" s="445">
        <f>'I. Фін результат'!D91</f>
        <v>24920</v>
      </c>
      <c r="G18" s="446"/>
      <c r="H18" s="445">
        <f>'I. Фін результат'!E91</f>
        <v>20518</v>
      </c>
      <c r="I18" s="446"/>
      <c r="J18" s="445">
        <f>'I. Фін результат'!F91</f>
        <v>23830</v>
      </c>
      <c r="K18" s="446"/>
      <c r="L18" s="445">
        <f t="shared" si="0"/>
        <v>116.14192416414855</v>
      </c>
      <c r="M18" s="446"/>
      <c r="N18" s="445">
        <f t="shared" si="1"/>
        <v>153.44494526722471</v>
      </c>
      <c r="O18" s="446"/>
    </row>
    <row r="19" spans="1:15" s="35" customFormat="1" ht="36" customHeight="1">
      <c r="A19" s="454" t="s">
        <v>165</v>
      </c>
      <c r="B19" s="355"/>
      <c r="C19" s="455"/>
      <c r="D19" s="358">
        <v>260</v>
      </c>
      <c r="E19" s="360"/>
      <c r="F19" s="358">
        <v>450</v>
      </c>
      <c r="G19" s="360"/>
      <c r="H19" s="358">
        <v>398</v>
      </c>
      <c r="I19" s="360"/>
      <c r="J19" s="358">
        <v>450</v>
      </c>
      <c r="K19" s="360"/>
      <c r="L19" s="358">
        <f t="shared" si="0"/>
        <v>113.06532663316582</v>
      </c>
      <c r="M19" s="360"/>
      <c r="N19" s="358">
        <f t="shared" si="1"/>
        <v>173.07692307692309</v>
      </c>
      <c r="O19" s="360"/>
    </row>
    <row r="20" spans="1:15" s="35" customFormat="1" ht="36" customHeight="1">
      <c r="A20" s="454" t="s">
        <v>174</v>
      </c>
      <c r="B20" s="355"/>
      <c r="C20" s="455"/>
      <c r="D20" s="358">
        <v>2206</v>
      </c>
      <c r="E20" s="360"/>
      <c r="F20" s="358">
        <v>3546</v>
      </c>
      <c r="G20" s="360"/>
      <c r="H20" s="358">
        <v>2670</v>
      </c>
      <c r="I20" s="360"/>
      <c r="J20" s="358">
        <v>3210</v>
      </c>
      <c r="K20" s="360"/>
      <c r="L20" s="358">
        <f t="shared" si="0"/>
        <v>120.2247191011236</v>
      </c>
      <c r="M20" s="360"/>
      <c r="N20" s="358">
        <f t="shared" si="1"/>
        <v>145.51223934723481</v>
      </c>
      <c r="O20" s="360"/>
    </row>
    <row r="21" spans="1:15" s="35" customFormat="1" ht="36" customHeight="1">
      <c r="A21" s="454" t="s">
        <v>166</v>
      </c>
      <c r="B21" s="355"/>
      <c r="C21" s="455"/>
      <c r="D21" s="358">
        <v>13064</v>
      </c>
      <c r="E21" s="360"/>
      <c r="F21" s="358">
        <v>20924</v>
      </c>
      <c r="G21" s="360"/>
      <c r="H21" s="358">
        <v>17450</v>
      </c>
      <c r="I21" s="360"/>
      <c r="J21" s="358">
        <v>20170</v>
      </c>
      <c r="K21" s="360"/>
      <c r="L21" s="358">
        <f t="shared" si="0"/>
        <v>115.58739255014328</v>
      </c>
      <c r="M21" s="360"/>
      <c r="N21" s="358">
        <f t="shared" si="1"/>
        <v>154.39375382731168</v>
      </c>
      <c r="O21" s="360"/>
    </row>
    <row r="22" spans="1:15" s="35" customFormat="1" ht="66.75" customHeight="1">
      <c r="A22" s="451" t="s">
        <v>309</v>
      </c>
      <c r="B22" s="452"/>
      <c r="C22" s="453"/>
      <c r="D22" s="445">
        <f>(D18/D10)/12*1000</f>
        <v>5991.5123456790125</v>
      </c>
      <c r="E22" s="446"/>
      <c r="F22" s="445">
        <f>(F18/F10)/12*1000</f>
        <v>9482.496194824962</v>
      </c>
      <c r="G22" s="446"/>
      <c r="H22" s="445">
        <f>(H18/H10)/12*1000</f>
        <v>7952.7131782945735</v>
      </c>
      <c r="I22" s="446"/>
      <c r="J22" s="445">
        <f>(J18/J10)/12*1000</f>
        <v>9067.7321156773214</v>
      </c>
      <c r="K22" s="446"/>
      <c r="L22" s="445">
        <f t="shared" si="0"/>
        <v>114.02061048078511</v>
      </c>
      <c r="M22" s="446"/>
      <c r="N22" s="445">
        <f t="shared" si="1"/>
        <v>151.34295971561892</v>
      </c>
      <c r="O22" s="446"/>
    </row>
    <row r="23" spans="1:15" s="35" customFormat="1" ht="39.75" customHeight="1">
      <c r="A23" s="454" t="s">
        <v>165</v>
      </c>
      <c r="B23" s="355"/>
      <c r="C23" s="455"/>
      <c r="D23" s="358">
        <f>(D19/D11)/12*1000</f>
        <v>21666.666666666668</v>
      </c>
      <c r="E23" s="360"/>
      <c r="F23" s="358">
        <f>(F19/F11)/12*1000</f>
        <v>37500</v>
      </c>
      <c r="G23" s="360"/>
      <c r="H23" s="358">
        <f>(H19/H11)/12*1000</f>
        <v>33166.666666666664</v>
      </c>
      <c r="I23" s="360"/>
      <c r="J23" s="358">
        <f>(J19/J11)/12*1000</f>
        <v>37500</v>
      </c>
      <c r="K23" s="360"/>
      <c r="L23" s="358">
        <f t="shared" si="0"/>
        <v>113.06532663316584</v>
      </c>
      <c r="M23" s="360"/>
      <c r="N23" s="358">
        <f t="shared" si="1"/>
        <v>173.07692307692307</v>
      </c>
      <c r="O23" s="360"/>
    </row>
    <row r="24" spans="1:15" s="35" customFormat="1" ht="38.25" customHeight="1">
      <c r="A24" s="454" t="s">
        <v>174</v>
      </c>
      <c r="B24" s="355"/>
      <c r="C24" s="455"/>
      <c r="D24" s="358">
        <f t="shared" ref="D24:J25" si="2">(D20/D12)/12*1000</f>
        <v>14141.025641025641</v>
      </c>
      <c r="E24" s="360"/>
      <c r="F24" s="358">
        <f t="shared" si="2"/>
        <v>22730.76923076923</v>
      </c>
      <c r="G24" s="360"/>
      <c r="H24" s="358">
        <f t="shared" si="2"/>
        <v>17115.384615384617</v>
      </c>
      <c r="I24" s="360"/>
      <c r="J24" s="358">
        <f t="shared" si="2"/>
        <v>20576.923076923078</v>
      </c>
      <c r="K24" s="360"/>
      <c r="L24" s="358">
        <f t="shared" si="0"/>
        <v>120.2247191011236</v>
      </c>
      <c r="M24" s="360"/>
      <c r="N24" s="358">
        <f t="shared" si="1"/>
        <v>145.51223934723484</v>
      </c>
      <c r="O24" s="360"/>
    </row>
    <row r="25" spans="1:15" s="35" customFormat="1" ht="45" customHeight="1">
      <c r="A25" s="454" t="s">
        <v>166</v>
      </c>
      <c r="B25" s="355"/>
      <c r="C25" s="455"/>
      <c r="D25" s="358">
        <f t="shared" si="2"/>
        <v>5389.4389438943899</v>
      </c>
      <c r="E25" s="360"/>
      <c r="F25" s="358">
        <f t="shared" si="2"/>
        <v>8505.6910569105694</v>
      </c>
      <c r="G25" s="360"/>
      <c r="H25" s="358">
        <f t="shared" si="2"/>
        <v>7234.6600331674963</v>
      </c>
      <c r="I25" s="360"/>
      <c r="J25" s="358">
        <f t="shared" si="2"/>
        <v>8199.1869918699194</v>
      </c>
      <c r="K25" s="360"/>
      <c r="L25" s="358">
        <f t="shared" si="0"/>
        <v>113.33202879306729</v>
      </c>
      <c r="M25" s="360"/>
      <c r="N25" s="358">
        <f t="shared" si="1"/>
        <v>152.13433303959494</v>
      </c>
      <c r="O25" s="360"/>
    </row>
    <row r="26" spans="1:15" ht="10.5" customHeight="1">
      <c r="A26" s="102"/>
      <c r="B26" s="102"/>
      <c r="C26" s="102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</row>
    <row r="27" spans="1:15" ht="18" customHeight="1">
      <c r="A27" s="456" t="s">
        <v>282</v>
      </c>
      <c r="B27" s="456"/>
      <c r="C27" s="456"/>
      <c r="D27" s="456"/>
      <c r="E27" s="456"/>
      <c r="F27" s="456"/>
      <c r="G27" s="456"/>
      <c r="H27" s="456"/>
      <c r="I27" s="456"/>
      <c r="J27" s="456"/>
      <c r="K27" s="456"/>
      <c r="L27" s="456"/>
      <c r="M27" s="456"/>
      <c r="N27" s="456"/>
      <c r="O27" s="456"/>
    </row>
    <row r="28" spans="1:15" ht="8.25" customHeight="1">
      <c r="A28" s="103"/>
      <c r="B28" s="103"/>
      <c r="C28" s="103"/>
      <c r="D28" s="103"/>
      <c r="E28" s="103"/>
      <c r="F28" s="103"/>
      <c r="G28" s="103"/>
      <c r="H28" s="103"/>
      <c r="I28" s="103"/>
      <c r="J28" s="52"/>
      <c r="K28" s="52"/>
      <c r="L28" s="52"/>
      <c r="M28" s="52"/>
      <c r="N28" s="52"/>
      <c r="O28" s="52"/>
    </row>
    <row r="29" spans="1:15" ht="6" customHeight="1">
      <c r="A29" s="274"/>
      <c r="B29" s="274"/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</row>
    <row r="30" spans="1:15" ht="56.25" customHeight="1">
      <c r="A30" s="458" t="s">
        <v>349</v>
      </c>
      <c r="B30" s="458"/>
      <c r="C30" s="458"/>
      <c r="D30" s="458"/>
      <c r="E30" s="458"/>
      <c r="F30" s="458"/>
      <c r="G30" s="458"/>
      <c r="H30" s="458"/>
      <c r="I30" s="458"/>
      <c r="J30" s="458"/>
      <c r="K30" s="52"/>
      <c r="L30" s="52"/>
      <c r="M30" s="52"/>
      <c r="N30" s="52"/>
      <c r="O30" s="52"/>
    </row>
    <row r="31" spans="1:15" ht="68.25" customHeight="1">
      <c r="A31" s="459" t="s">
        <v>408</v>
      </c>
      <c r="B31" s="457" t="s">
        <v>181</v>
      </c>
      <c r="C31" s="362"/>
      <c r="D31" s="388" t="s">
        <v>451</v>
      </c>
      <c r="E31" s="388"/>
      <c r="F31" s="388"/>
      <c r="G31" s="388" t="s">
        <v>452</v>
      </c>
      <c r="H31" s="388"/>
      <c r="I31" s="388"/>
      <c r="J31" s="457" t="s">
        <v>453</v>
      </c>
      <c r="K31" s="361"/>
      <c r="L31" s="362"/>
      <c r="M31" s="388" t="s">
        <v>454</v>
      </c>
      <c r="N31" s="388"/>
      <c r="O31" s="388"/>
    </row>
    <row r="32" spans="1:15" ht="180" customHeight="1">
      <c r="A32" s="460"/>
      <c r="B32" s="278" t="s">
        <v>449</v>
      </c>
      <c r="C32" s="278" t="s">
        <v>450</v>
      </c>
      <c r="D32" s="278" t="s">
        <v>322</v>
      </c>
      <c r="E32" s="278" t="s">
        <v>182</v>
      </c>
      <c r="F32" s="278" t="s">
        <v>323</v>
      </c>
      <c r="G32" s="278" t="s">
        <v>322</v>
      </c>
      <c r="H32" s="278" t="s">
        <v>182</v>
      </c>
      <c r="I32" s="278" t="s">
        <v>323</v>
      </c>
      <c r="J32" s="278" t="s">
        <v>322</v>
      </c>
      <c r="K32" s="278" t="s">
        <v>182</v>
      </c>
      <c r="L32" s="278" t="s">
        <v>323</v>
      </c>
      <c r="M32" s="278" t="s">
        <v>322</v>
      </c>
      <c r="N32" s="278" t="s">
        <v>182</v>
      </c>
      <c r="O32" s="278" t="s">
        <v>323</v>
      </c>
    </row>
    <row r="33" spans="1:15" ht="25.5" customHeight="1">
      <c r="A33" s="278">
        <v>1</v>
      </c>
      <c r="B33" s="278">
        <v>2</v>
      </c>
      <c r="C33" s="278">
        <v>3</v>
      </c>
      <c r="D33" s="278">
        <v>4</v>
      </c>
      <c r="E33" s="278">
        <v>5</v>
      </c>
      <c r="F33" s="278">
        <v>6</v>
      </c>
      <c r="G33" s="278">
        <v>7</v>
      </c>
      <c r="H33" s="277">
        <v>8</v>
      </c>
      <c r="I33" s="277">
        <v>9</v>
      </c>
      <c r="J33" s="277">
        <v>10</v>
      </c>
      <c r="K33" s="277">
        <v>11</v>
      </c>
      <c r="L33" s="277">
        <v>12</v>
      </c>
      <c r="M33" s="277">
        <v>13</v>
      </c>
      <c r="N33" s="277">
        <v>14</v>
      </c>
      <c r="O33" s="277">
        <v>15</v>
      </c>
    </row>
    <row r="34" spans="1:15" ht="39.75" customHeight="1">
      <c r="A34" s="42" t="s">
        <v>474</v>
      </c>
      <c r="B34" s="297">
        <v>84.4</v>
      </c>
      <c r="C34" s="297">
        <v>89.3</v>
      </c>
      <c r="D34" s="288">
        <v>21971</v>
      </c>
      <c r="E34" s="288">
        <v>296416</v>
      </c>
      <c r="F34" s="288">
        <v>74</v>
      </c>
      <c r="G34" s="288">
        <v>33660</v>
      </c>
      <c r="H34" s="288">
        <v>292695</v>
      </c>
      <c r="I34" s="288">
        <v>115</v>
      </c>
      <c r="J34" s="288">
        <v>22629</v>
      </c>
      <c r="K34" s="288">
        <v>317193</v>
      </c>
      <c r="L34" s="288">
        <v>71</v>
      </c>
      <c r="M34" s="288">
        <v>36070</v>
      </c>
      <c r="N34" s="288">
        <v>320640</v>
      </c>
      <c r="O34" s="288">
        <v>112</v>
      </c>
    </row>
    <row r="35" spans="1:15" ht="59.25" customHeight="1">
      <c r="A35" s="285" t="s">
        <v>543</v>
      </c>
      <c r="B35" s="297">
        <v>13.7</v>
      </c>
      <c r="C35" s="297">
        <v>8.6999999999999993</v>
      </c>
      <c r="D35" s="288">
        <v>3566</v>
      </c>
      <c r="E35" s="288">
        <v>69547</v>
      </c>
      <c r="F35" s="288">
        <v>51</v>
      </c>
      <c r="G35" s="288">
        <v>3700</v>
      </c>
      <c r="H35" s="288">
        <v>67272</v>
      </c>
      <c r="I35" s="288">
        <v>55</v>
      </c>
      <c r="J35" s="288">
        <v>3443</v>
      </c>
      <c r="K35" s="288">
        <v>53705</v>
      </c>
      <c r="L35" s="288">
        <v>64</v>
      </c>
      <c r="M35" s="288">
        <v>3500</v>
      </c>
      <c r="N35" s="288">
        <v>57000</v>
      </c>
      <c r="O35" s="288">
        <v>61</v>
      </c>
    </row>
    <row r="36" spans="1:15" ht="57.75" customHeight="1">
      <c r="A36" s="285" t="s">
        <v>475</v>
      </c>
      <c r="B36" s="297">
        <v>1.9</v>
      </c>
      <c r="C36" s="297">
        <v>2</v>
      </c>
      <c r="D36" s="288">
        <v>495</v>
      </c>
      <c r="E36" s="288">
        <v>8008</v>
      </c>
      <c r="F36" s="288">
        <v>62</v>
      </c>
      <c r="G36" s="288">
        <v>340</v>
      </c>
      <c r="H36" s="288">
        <v>4000</v>
      </c>
      <c r="I36" s="288">
        <v>85</v>
      </c>
      <c r="J36" s="288">
        <v>633</v>
      </c>
      <c r="K36" s="288">
        <v>6409</v>
      </c>
      <c r="L36" s="288">
        <v>98</v>
      </c>
      <c r="M36" s="288">
        <v>840</v>
      </c>
      <c r="N36" s="288">
        <v>7000</v>
      </c>
      <c r="O36" s="288">
        <v>120</v>
      </c>
    </row>
    <row r="37" spans="1:15" ht="43.5" customHeight="1">
      <c r="A37" s="151" t="s">
        <v>50</v>
      </c>
      <c r="B37" s="289">
        <f>SUM(B34:B36)</f>
        <v>100.00000000000001</v>
      </c>
      <c r="C37" s="289">
        <f>SUM(C34:C36)</f>
        <v>100</v>
      </c>
      <c r="D37" s="289">
        <f>SUM(D34:D36)</f>
        <v>26032</v>
      </c>
      <c r="E37" s="289"/>
      <c r="F37" s="289"/>
      <c r="G37" s="289">
        <f>SUM(G34:G36)</f>
        <v>37700</v>
      </c>
      <c r="H37" s="289"/>
      <c r="I37" s="289"/>
      <c r="J37" s="289">
        <f>SUM(J34:J36)</f>
        <v>26705</v>
      </c>
      <c r="K37" s="289"/>
      <c r="L37" s="289"/>
      <c r="M37" s="289">
        <f>SUM(M34:M36)</f>
        <v>40410</v>
      </c>
      <c r="N37" s="289"/>
      <c r="O37" s="298"/>
    </row>
    <row r="38" spans="1:15" ht="46.5" customHeight="1">
      <c r="A38" s="449" t="s">
        <v>350</v>
      </c>
      <c r="B38" s="449"/>
      <c r="C38" s="449"/>
      <c r="D38" s="449"/>
      <c r="E38" s="449"/>
      <c r="F38" s="449"/>
      <c r="G38" s="449"/>
      <c r="H38" s="449"/>
      <c r="I38" s="449"/>
      <c r="J38" s="449"/>
      <c r="K38" s="449"/>
      <c r="L38" s="449"/>
      <c r="M38" s="449"/>
      <c r="N38" s="449"/>
      <c r="O38" s="449"/>
    </row>
    <row r="39" spans="1:15" ht="10.5" customHeight="1">
      <c r="A39" s="52"/>
      <c r="B39" s="273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</row>
    <row r="40" spans="1:15" ht="78.75" customHeight="1">
      <c r="A40" s="278" t="s">
        <v>98</v>
      </c>
      <c r="B40" s="388" t="s">
        <v>63</v>
      </c>
      <c r="C40" s="388"/>
      <c r="D40" s="388" t="s">
        <v>58</v>
      </c>
      <c r="E40" s="388"/>
      <c r="F40" s="388" t="s">
        <v>59</v>
      </c>
      <c r="G40" s="388"/>
      <c r="H40" s="388" t="s">
        <v>183</v>
      </c>
      <c r="I40" s="388"/>
      <c r="J40" s="388"/>
      <c r="K40" s="457" t="s">
        <v>611</v>
      </c>
      <c r="L40" s="362"/>
      <c r="M40" s="457" t="s">
        <v>30</v>
      </c>
      <c r="N40" s="361"/>
      <c r="O40" s="362"/>
    </row>
    <row r="41" spans="1:15" ht="26.25" customHeight="1">
      <c r="A41" s="277">
        <v>1</v>
      </c>
      <c r="B41" s="387">
        <v>2</v>
      </c>
      <c r="C41" s="387"/>
      <c r="D41" s="387">
        <v>3</v>
      </c>
      <c r="E41" s="387"/>
      <c r="F41" s="464">
        <v>4</v>
      </c>
      <c r="G41" s="464"/>
      <c r="H41" s="387">
        <v>5</v>
      </c>
      <c r="I41" s="387"/>
      <c r="J41" s="387"/>
      <c r="K41" s="387">
        <v>6</v>
      </c>
      <c r="L41" s="387"/>
      <c r="M41" s="461">
        <v>7</v>
      </c>
      <c r="N41" s="462"/>
      <c r="O41" s="463"/>
    </row>
    <row r="42" spans="1:15" ht="68.25" customHeight="1">
      <c r="A42" s="42" t="s">
        <v>476</v>
      </c>
      <c r="B42" s="439" t="s">
        <v>477</v>
      </c>
      <c r="C42" s="439"/>
      <c r="D42" s="440" t="s">
        <v>478</v>
      </c>
      <c r="E42" s="440"/>
      <c r="F42" s="441" t="s">
        <v>479</v>
      </c>
      <c r="G42" s="441"/>
      <c r="H42" s="442" t="s">
        <v>480</v>
      </c>
      <c r="I42" s="442"/>
      <c r="J42" s="442"/>
      <c r="K42" s="465">
        <v>323</v>
      </c>
      <c r="L42" s="466"/>
      <c r="M42" s="439" t="s">
        <v>481</v>
      </c>
      <c r="N42" s="439"/>
      <c r="O42" s="439"/>
    </row>
    <row r="43" spans="1:15" ht="145.5" customHeight="1">
      <c r="A43" s="42" t="s">
        <v>620</v>
      </c>
      <c r="B43" s="439" t="s">
        <v>622</v>
      </c>
      <c r="C43" s="439"/>
      <c r="D43" s="440" t="s">
        <v>621</v>
      </c>
      <c r="E43" s="440"/>
      <c r="F43" s="441" t="s">
        <v>623</v>
      </c>
      <c r="G43" s="441"/>
      <c r="H43" s="442" t="s">
        <v>624</v>
      </c>
      <c r="I43" s="442"/>
      <c r="J43" s="442"/>
      <c r="K43" s="325"/>
      <c r="L43" s="326">
        <v>1809</v>
      </c>
      <c r="M43" s="439" t="s">
        <v>634</v>
      </c>
      <c r="N43" s="439"/>
      <c r="O43" s="439"/>
    </row>
    <row r="44" spans="1:15" ht="34.5" customHeight="1">
      <c r="A44" s="69" t="s">
        <v>50</v>
      </c>
      <c r="B44" s="469" t="s">
        <v>31</v>
      </c>
      <c r="C44" s="469"/>
      <c r="D44" s="469" t="s">
        <v>31</v>
      </c>
      <c r="E44" s="469"/>
      <c r="F44" s="469" t="s">
        <v>31</v>
      </c>
      <c r="G44" s="469"/>
      <c r="H44" s="469"/>
      <c r="I44" s="469"/>
      <c r="J44" s="469"/>
      <c r="K44" s="445">
        <v>2132</v>
      </c>
      <c r="L44" s="446"/>
      <c r="M44" s="470"/>
      <c r="N44" s="470"/>
      <c r="O44" s="470"/>
    </row>
    <row r="45" spans="1:15" ht="117" customHeight="1">
      <c r="A45" s="104"/>
      <c r="B45" s="274"/>
      <c r="C45" s="274"/>
      <c r="D45" s="274"/>
      <c r="E45" s="274"/>
      <c r="F45" s="274"/>
      <c r="G45" s="274"/>
      <c r="H45" s="274"/>
      <c r="I45" s="274"/>
      <c r="J45" s="274"/>
      <c r="K45" s="271"/>
      <c r="L45" s="271"/>
      <c r="M45" s="271"/>
      <c r="N45" s="271"/>
      <c r="O45" s="271"/>
    </row>
    <row r="46" spans="1:15" ht="32.25" customHeight="1">
      <c r="A46" s="449" t="s">
        <v>351</v>
      </c>
      <c r="B46" s="449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</row>
    <row r="47" spans="1:15" ht="8.25" customHeight="1">
      <c r="A47" s="287"/>
      <c r="B47" s="287"/>
      <c r="C47" s="287"/>
      <c r="D47" s="287"/>
      <c r="E47" s="287"/>
      <c r="F47" s="287"/>
      <c r="G47" s="287"/>
      <c r="H47" s="287"/>
      <c r="I47" s="105"/>
      <c r="J47" s="52"/>
      <c r="K47" s="52"/>
      <c r="L47" s="52"/>
      <c r="M47" s="52"/>
      <c r="N47" s="52"/>
      <c r="O47" s="52"/>
    </row>
    <row r="48" spans="1:15" ht="74.25" customHeight="1">
      <c r="A48" s="388" t="s">
        <v>57</v>
      </c>
      <c r="B48" s="388"/>
      <c r="C48" s="388"/>
      <c r="D48" s="388" t="s">
        <v>455</v>
      </c>
      <c r="E48" s="388"/>
      <c r="F48" s="388"/>
      <c r="G48" s="388" t="s">
        <v>202</v>
      </c>
      <c r="H48" s="388"/>
      <c r="I48" s="388"/>
      <c r="J48" s="388" t="s">
        <v>200</v>
      </c>
      <c r="K48" s="388"/>
      <c r="L48" s="388"/>
      <c r="M48" s="388" t="s">
        <v>456</v>
      </c>
      <c r="N48" s="388"/>
      <c r="O48" s="388"/>
    </row>
    <row r="49" spans="1:15" ht="37.5" customHeight="1">
      <c r="A49" s="388">
        <v>1</v>
      </c>
      <c r="B49" s="388"/>
      <c r="C49" s="388"/>
      <c r="D49" s="388">
        <v>2</v>
      </c>
      <c r="E49" s="388"/>
      <c r="F49" s="388"/>
      <c r="G49" s="388">
        <v>3</v>
      </c>
      <c r="H49" s="388"/>
      <c r="I49" s="388"/>
      <c r="J49" s="387">
        <v>4</v>
      </c>
      <c r="K49" s="387"/>
      <c r="L49" s="387"/>
      <c r="M49" s="387">
        <v>5</v>
      </c>
      <c r="N49" s="387"/>
      <c r="O49" s="387"/>
    </row>
    <row r="50" spans="1:15" ht="42.75" customHeight="1">
      <c r="A50" s="467" t="s">
        <v>184</v>
      </c>
      <c r="B50" s="467"/>
      <c r="C50" s="467"/>
      <c r="D50" s="444">
        <v>1357</v>
      </c>
      <c r="E50" s="444"/>
      <c r="F50" s="444"/>
      <c r="G50" s="444">
        <f>SUM(G51:I53)</f>
        <v>2889</v>
      </c>
      <c r="H50" s="444"/>
      <c r="I50" s="444"/>
      <c r="J50" s="444"/>
      <c r="K50" s="444"/>
      <c r="L50" s="444"/>
      <c r="M50" s="444">
        <f>SUM(M52:O53)</f>
        <v>4246</v>
      </c>
      <c r="N50" s="444"/>
      <c r="O50" s="444"/>
    </row>
    <row r="51" spans="1:15" ht="39.75" customHeight="1">
      <c r="A51" s="468" t="s">
        <v>85</v>
      </c>
      <c r="B51" s="468"/>
      <c r="C51" s="468"/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</row>
    <row r="52" spans="1:15" ht="61.5" customHeight="1">
      <c r="A52" s="443" t="s">
        <v>645</v>
      </c>
      <c r="B52" s="443"/>
      <c r="C52" s="443"/>
      <c r="D52" s="358">
        <v>1357</v>
      </c>
      <c r="E52" s="359"/>
      <c r="F52" s="360"/>
      <c r="G52" s="358"/>
      <c r="H52" s="359"/>
      <c r="I52" s="360"/>
      <c r="J52" s="358"/>
      <c r="K52" s="359"/>
      <c r="L52" s="360"/>
      <c r="M52" s="358">
        <v>1357</v>
      </c>
      <c r="N52" s="359"/>
      <c r="O52" s="360"/>
    </row>
    <row r="53" spans="1:15" ht="62.25" customHeight="1">
      <c r="A53" s="443" t="s">
        <v>646</v>
      </c>
      <c r="B53" s="443"/>
      <c r="C53" s="443"/>
      <c r="D53" s="358">
        <v>0</v>
      </c>
      <c r="E53" s="359"/>
      <c r="F53" s="360"/>
      <c r="G53" s="272"/>
      <c r="H53" s="295"/>
      <c r="I53" s="284">
        <v>2889</v>
      </c>
      <c r="J53" s="272"/>
      <c r="K53" s="295"/>
      <c r="L53" s="284"/>
      <c r="M53" s="272"/>
      <c r="N53" s="295"/>
      <c r="O53" s="284">
        <v>2889</v>
      </c>
    </row>
    <row r="54" spans="1:15" ht="36" customHeight="1">
      <c r="A54" s="467" t="s">
        <v>185</v>
      </c>
      <c r="B54" s="467"/>
      <c r="C54" s="467"/>
      <c r="D54" s="444">
        <v>452</v>
      </c>
      <c r="E54" s="444"/>
      <c r="F54" s="444"/>
      <c r="G54" s="444">
        <v>99</v>
      </c>
      <c r="H54" s="444"/>
      <c r="I54" s="444"/>
      <c r="J54" s="444">
        <f>SUM(J56:L57)</f>
        <v>551</v>
      </c>
      <c r="K54" s="444"/>
      <c r="L54" s="444"/>
      <c r="M54" s="444">
        <f>D54+G54-J54</f>
        <v>0</v>
      </c>
      <c r="N54" s="444"/>
      <c r="O54" s="444"/>
    </row>
    <row r="55" spans="1:15" ht="31.5" customHeight="1">
      <c r="A55" s="468" t="s">
        <v>407</v>
      </c>
      <c r="B55" s="468"/>
      <c r="C55" s="468"/>
      <c r="D55" s="350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</row>
    <row r="56" spans="1:15" ht="50.25" customHeight="1">
      <c r="A56" s="443" t="s">
        <v>645</v>
      </c>
      <c r="B56" s="443"/>
      <c r="C56" s="443"/>
      <c r="D56" s="350">
        <v>452</v>
      </c>
      <c r="E56" s="350"/>
      <c r="F56" s="350"/>
      <c r="G56" s="350"/>
      <c r="H56" s="350"/>
      <c r="I56" s="350"/>
      <c r="J56" s="350">
        <v>452</v>
      </c>
      <c r="K56" s="350"/>
      <c r="L56" s="350"/>
      <c r="M56" s="350">
        <v>0</v>
      </c>
      <c r="N56" s="350"/>
      <c r="O56" s="350"/>
    </row>
    <row r="57" spans="1:15" ht="60" customHeight="1">
      <c r="A57" s="443" t="s">
        <v>646</v>
      </c>
      <c r="B57" s="443"/>
      <c r="C57" s="443"/>
      <c r="D57" s="358">
        <v>0</v>
      </c>
      <c r="E57" s="359"/>
      <c r="F57" s="360"/>
      <c r="G57" s="358">
        <v>99</v>
      </c>
      <c r="H57" s="359"/>
      <c r="I57" s="360"/>
      <c r="J57" s="350">
        <v>99</v>
      </c>
      <c r="K57" s="350"/>
      <c r="L57" s="350"/>
      <c r="M57" s="350"/>
      <c r="N57" s="350"/>
      <c r="O57" s="350"/>
    </row>
    <row r="58" spans="1:15" ht="44.25" customHeight="1">
      <c r="A58" s="467" t="s">
        <v>186</v>
      </c>
      <c r="B58" s="467"/>
      <c r="C58" s="467"/>
      <c r="D58" s="444">
        <v>323</v>
      </c>
      <c r="E58" s="444"/>
      <c r="F58" s="444"/>
      <c r="G58" s="444"/>
      <c r="H58" s="444"/>
      <c r="I58" s="444"/>
      <c r="J58" s="444">
        <v>180</v>
      </c>
      <c r="K58" s="444"/>
      <c r="L58" s="444"/>
      <c r="M58" s="444">
        <f>D58+G58-J58</f>
        <v>143</v>
      </c>
      <c r="N58" s="444"/>
      <c r="O58" s="444"/>
    </row>
    <row r="59" spans="1:15" ht="37.5" customHeight="1">
      <c r="A59" s="468" t="s">
        <v>85</v>
      </c>
      <c r="B59" s="468"/>
      <c r="C59" s="468"/>
      <c r="D59" s="350"/>
      <c r="E59" s="350"/>
      <c r="F59" s="350"/>
      <c r="G59" s="350"/>
      <c r="H59" s="350"/>
      <c r="I59" s="350"/>
      <c r="J59" s="350"/>
      <c r="K59" s="350"/>
      <c r="L59" s="350"/>
      <c r="M59" s="350"/>
      <c r="N59" s="350"/>
      <c r="O59" s="350"/>
    </row>
    <row r="60" spans="1:15" ht="34.5" customHeight="1">
      <c r="A60" s="454" t="s">
        <v>477</v>
      </c>
      <c r="B60" s="355"/>
      <c r="C60" s="455"/>
      <c r="D60" s="350">
        <v>323</v>
      </c>
      <c r="E60" s="350"/>
      <c r="F60" s="350"/>
      <c r="G60" s="350"/>
      <c r="H60" s="350"/>
      <c r="I60" s="350"/>
      <c r="J60" s="350">
        <v>180</v>
      </c>
      <c r="K60" s="350"/>
      <c r="L60" s="350"/>
      <c r="M60" s="350">
        <v>143</v>
      </c>
      <c r="N60" s="350"/>
      <c r="O60" s="350"/>
    </row>
    <row r="61" spans="1:15" ht="45.75" customHeight="1">
      <c r="A61" s="451" t="s">
        <v>50</v>
      </c>
      <c r="B61" s="452"/>
      <c r="C61" s="453"/>
      <c r="D61" s="444">
        <f>SUM(D50,D54,D58)</f>
        <v>2132</v>
      </c>
      <c r="E61" s="444"/>
      <c r="F61" s="444"/>
      <c r="G61" s="444">
        <f>SUM(G50,G54,G58)</f>
        <v>2988</v>
      </c>
      <c r="H61" s="444"/>
      <c r="I61" s="444"/>
      <c r="J61" s="444">
        <f>SUM(J50,J54,J58)</f>
        <v>731</v>
      </c>
      <c r="K61" s="444"/>
      <c r="L61" s="444"/>
      <c r="M61" s="444">
        <f>D61+G61-J61</f>
        <v>4389</v>
      </c>
      <c r="N61" s="444"/>
      <c r="O61" s="444"/>
    </row>
    <row r="62" spans="1:15" ht="20.100000000000001" customHeight="1">
      <c r="C62" s="34"/>
      <c r="D62" s="34"/>
      <c r="E62" s="34"/>
    </row>
    <row r="63" spans="1:15" ht="24.75" customHeight="1">
      <c r="C63" s="34"/>
      <c r="D63" s="34"/>
      <c r="E63" s="34"/>
    </row>
    <row r="64" spans="1:15" ht="18" customHeight="1">
      <c r="C64" s="34"/>
      <c r="D64" s="34"/>
      <c r="E64" s="34"/>
    </row>
    <row r="65" spans="3:5" ht="20.100000000000001" customHeight="1">
      <c r="C65" s="34"/>
      <c r="D65" s="34"/>
      <c r="E65" s="34"/>
    </row>
    <row r="66" spans="3:5" ht="20.100000000000001" customHeight="1">
      <c r="C66" s="34"/>
      <c r="D66" s="34"/>
      <c r="E66" s="34"/>
    </row>
    <row r="67" spans="3:5" ht="20.100000000000001" customHeight="1">
      <c r="C67" s="34"/>
      <c r="D67" s="34"/>
      <c r="E67" s="34"/>
    </row>
    <row r="68" spans="3:5" ht="20.100000000000001" customHeight="1">
      <c r="C68" s="34"/>
      <c r="D68" s="34"/>
      <c r="E68" s="34"/>
    </row>
    <row r="69" spans="3:5" ht="20.100000000000001" customHeight="1">
      <c r="C69" s="34"/>
      <c r="D69" s="34"/>
      <c r="E69" s="34"/>
    </row>
    <row r="70" spans="3:5" ht="20.100000000000001" customHeight="1">
      <c r="C70" s="34"/>
      <c r="D70" s="34"/>
      <c r="E70" s="34"/>
    </row>
    <row r="71" spans="3:5" ht="20.100000000000001" customHeight="1">
      <c r="C71" s="34"/>
      <c r="D71" s="34"/>
      <c r="E71" s="34"/>
    </row>
    <row r="72" spans="3:5" ht="20.100000000000001" customHeight="1">
      <c r="C72" s="34"/>
      <c r="D72" s="34"/>
      <c r="E72" s="34"/>
    </row>
    <row r="73" spans="3:5" ht="20.100000000000001" customHeight="1">
      <c r="C73" s="34"/>
      <c r="D73" s="34"/>
      <c r="E73" s="34"/>
    </row>
    <row r="74" spans="3:5" ht="20.100000000000001" customHeight="1">
      <c r="C74" s="34"/>
      <c r="D74" s="34"/>
      <c r="E74" s="34"/>
    </row>
    <row r="75" spans="3:5">
      <c r="C75" s="34"/>
      <c r="D75" s="34"/>
      <c r="E75" s="34"/>
    </row>
  </sheetData>
  <mergeCells count="238">
    <mergeCell ref="D24:E24"/>
    <mergeCell ref="L25:M25"/>
    <mergeCell ref="J25:K25"/>
    <mergeCell ref="A52:C52"/>
    <mergeCell ref="A51:C51"/>
    <mergeCell ref="A50:C50"/>
    <mergeCell ref="A49:C49"/>
    <mergeCell ref="B44:C44"/>
    <mergeCell ref="D44:E44"/>
    <mergeCell ref="G51:I51"/>
    <mergeCell ref="D52:F52"/>
    <mergeCell ref="G52:I52"/>
    <mergeCell ref="F44:G44"/>
    <mergeCell ref="A46:O46"/>
    <mergeCell ref="A48:C48"/>
    <mergeCell ref="D48:F48"/>
    <mergeCell ref="D49:F49"/>
    <mergeCell ref="M49:O49"/>
    <mergeCell ref="M44:O44"/>
    <mergeCell ref="M48:O48"/>
    <mergeCell ref="K44:L44"/>
    <mergeCell ref="J50:L50"/>
    <mergeCell ref="H44:J44"/>
    <mergeCell ref="M40:O40"/>
    <mergeCell ref="A61:C61"/>
    <mergeCell ref="D61:F61"/>
    <mergeCell ref="G61:I61"/>
    <mergeCell ref="J61:L61"/>
    <mergeCell ref="A54:C54"/>
    <mergeCell ref="A55:C55"/>
    <mergeCell ref="A60:C60"/>
    <mergeCell ref="J51:L51"/>
    <mergeCell ref="A59:C59"/>
    <mergeCell ref="A58:C58"/>
    <mergeCell ref="G58:I58"/>
    <mergeCell ref="A57:C57"/>
    <mergeCell ref="M61:O61"/>
    <mergeCell ref="D55:F55"/>
    <mergeCell ref="G54:I54"/>
    <mergeCell ref="D54:F54"/>
    <mergeCell ref="J55:L55"/>
    <mergeCell ref="M55:O55"/>
    <mergeCell ref="M60:O60"/>
    <mergeCell ref="J59:L59"/>
    <mergeCell ref="J58:L58"/>
    <mergeCell ref="M54:O54"/>
    <mergeCell ref="M59:O59"/>
    <mergeCell ref="M58:O58"/>
    <mergeCell ref="J60:L60"/>
    <mergeCell ref="G55:I55"/>
    <mergeCell ref="D60:F60"/>
    <mergeCell ref="J54:L54"/>
    <mergeCell ref="G60:I60"/>
    <mergeCell ref="G59:I59"/>
    <mergeCell ref="D59:F59"/>
    <mergeCell ref="D58:F58"/>
    <mergeCell ref="D57:F57"/>
    <mergeCell ref="G57:I57"/>
    <mergeCell ref="J57:L57"/>
    <mergeCell ref="M57:O57"/>
    <mergeCell ref="D40:E40"/>
    <mergeCell ref="F40:G40"/>
    <mergeCell ref="H40:J40"/>
    <mergeCell ref="M42:O42"/>
    <mergeCell ref="K40:L40"/>
    <mergeCell ref="F41:G41"/>
    <mergeCell ref="H41:J41"/>
    <mergeCell ref="H42:J42"/>
    <mergeCell ref="K42:L42"/>
    <mergeCell ref="D41:E41"/>
    <mergeCell ref="D42:E42"/>
    <mergeCell ref="F42:G42"/>
    <mergeCell ref="A24:C24"/>
    <mergeCell ref="A30:J30"/>
    <mergeCell ref="D21:E21"/>
    <mergeCell ref="A22:C22"/>
    <mergeCell ref="D22:E22"/>
    <mergeCell ref="B41:C41"/>
    <mergeCell ref="M51:O51"/>
    <mergeCell ref="L21:M21"/>
    <mergeCell ref="J21:K21"/>
    <mergeCell ref="F21:G21"/>
    <mergeCell ref="H21:I21"/>
    <mergeCell ref="J22:K22"/>
    <mergeCell ref="D23:E23"/>
    <mergeCell ref="F23:G23"/>
    <mergeCell ref="D31:F31"/>
    <mergeCell ref="G31:I31"/>
    <mergeCell ref="J31:L31"/>
    <mergeCell ref="M31:O31"/>
    <mergeCell ref="A31:A32"/>
    <mergeCell ref="B42:C42"/>
    <mergeCell ref="K41:L41"/>
    <mergeCell ref="A25:C25"/>
    <mergeCell ref="D25:E25"/>
    <mergeCell ref="M41:O41"/>
    <mergeCell ref="N18:O18"/>
    <mergeCell ref="F19:G19"/>
    <mergeCell ref="F25:G25"/>
    <mergeCell ref="A21:C21"/>
    <mergeCell ref="N19:O19"/>
    <mergeCell ref="A20:C20"/>
    <mergeCell ref="D20:E20"/>
    <mergeCell ref="F20:G20"/>
    <mergeCell ref="H20:I20"/>
    <mergeCell ref="J20:K20"/>
    <mergeCell ref="L20:M20"/>
    <mergeCell ref="N20:O20"/>
    <mergeCell ref="A23:C23"/>
    <mergeCell ref="N21:O21"/>
    <mergeCell ref="H19:I19"/>
    <mergeCell ref="J19:K19"/>
    <mergeCell ref="H23:I23"/>
    <mergeCell ref="N22:O22"/>
    <mergeCell ref="J23:K23"/>
    <mergeCell ref="D19:E19"/>
    <mergeCell ref="L23:M23"/>
    <mergeCell ref="N23:O23"/>
    <mergeCell ref="F22:G22"/>
    <mergeCell ref="H22:I22"/>
    <mergeCell ref="L16:M16"/>
    <mergeCell ref="L17:M17"/>
    <mergeCell ref="F17:G17"/>
    <mergeCell ref="A38:O38"/>
    <mergeCell ref="B40:C40"/>
    <mergeCell ref="N25:O25"/>
    <mergeCell ref="J24:K24"/>
    <mergeCell ref="L24:M24"/>
    <mergeCell ref="N24:O24"/>
    <mergeCell ref="F24:G24"/>
    <mergeCell ref="H24:I24"/>
    <mergeCell ref="H25:I25"/>
    <mergeCell ref="L22:M22"/>
    <mergeCell ref="A19:C19"/>
    <mergeCell ref="J17:K17"/>
    <mergeCell ref="F18:G18"/>
    <mergeCell ref="H18:I18"/>
    <mergeCell ref="J18:K18"/>
    <mergeCell ref="A16:C16"/>
    <mergeCell ref="L19:M19"/>
    <mergeCell ref="A27:O27"/>
    <mergeCell ref="N17:O17"/>
    <mergeCell ref="L18:M18"/>
    <mergeCell ref="B31:C31"/>
    <mergeCell ref="L14:M14"/>
    <mergeCell ref="L13:M13"/>
    <mergeCell ref="A10:C10"/>
    <mergeCell ref="D16:E16"/>
    <mergeCell ref="N16:O16"/>
    <mergeCell ref="J16:K16"/>
    <mergeCell ref="H16:I16"/>
    <mergeCell ref="N10:O10"/>
    <mergeCell ref="L10:M10"/>
    <mergeCell ref="N12:O12"/>
    <mergeCell ref="N15:O15"/>
    <mergeCell ref="J11:K11"/>
    <mergeCell ref="L11:M11"/>
    <mergeCell ref="N11:O11"/>
    <mergeCell ref="J15:K15"/>
    <mergeCell ref="N14:O14"/>
    <mergeCell ref="L15:M15"/>
    <mergeCell ref="J14:K14"/>
    <mergeCell ref="N13:O13"/>
    <mergeCell ref="L12:M12"/>
    <mergeCell ref="J12:K12"/>
    <mergeCell ref="A13:C13"/>
    <mergeCell ref="F13:G13"/>
    <mergeCell ref="J13:K13"/>
    <mergeCell ref="H11:I11"/>
    <mergeCell ref="F11:G11"/>
    <mergeCell ref="H13:I13"/>
    <mergeCell ref="D13:E13"/>
    <mergeCell ref="A12:C12"/>
    <mergeCell ref="D12:E12"/>
    <mergeCell ref="F12:G12"/>
    <mergeCell ref="H12:I12"/>
    <mergeCell ref="A11:C11"/>
    <mergeCell ref="D11:E11"/>
    <mergeCell ref="H17:I17"/>
    <mergeCell ref="A18:C18"/>
    <mergeCell ref="D18:E18"/>
    <mergeCell ref="A14:C14"/>
    <mergeCell ref="H15:I15"/>
    <mergeCell ref="H14:I14"/>
    <mergeCell ref="D14:E14"/>
    <mergeCell ref="A15:C15"/>
    <mergeCell ref="F14:G14"/>
    <mergeCell ref="A17:C17"/>
    <mergeCell ref="D15:E15"/>
    <mergeCell ref="F15:G15"/>
    <mergeCell ref="D17:E17"/>
    <mergeCell ref="F16:G16"/>
    <mergeCell ref="J9:K9"/>
    <mergeCell ref="D9:E9"/>
    <mergeCell ref="F9:G9"/>
    <mergeCell ref="J10:K10"/>
    <mergeCell ref="F10:G10"/>
    <mergeCell ref="A2:O2"/>
    <mergeCell ref="A3:O3"/>
    <mergeCell ref="A4:O4"/>
    <mergeCell ref="D8:E8"/>
    <mergeCell ref="F8:G8"/>
    <mergeCell ref="A6:O6"/>
    <mergeCell ref="A8:C8"/>
    <mergeCell ref="A5:O5"/>
    <mergeCell ref="A7:O7"/>
    <mergeCell ref="J8:K8"/>
    <mergeCell ref="H9:I9"/>
    <mergeCell ref="N8:O8"/>
    <mergeCell ref="N9:O9"/>
    <mergeCell ref="H8:I8"/>
    <mergeCell ref="L8:M8"/>
    <mergeCell ref="D10:E10"/>
    <mergeCell ref="A9:C9"/>
    <mergeCell ref="H10:I10"/>
    <mergeCell ref="L9:M9"/>
    <mergeCell ref="B43:C43"/>
    <mergeCell ref="D43:E43"/>
    <mergeCell ref="F43:G43"/>
    <mergeCell ref="H43:J43"/>
    <mergeCell ref="M43:O43"/>
    <mergeCell ref="A56:C56"/>
    <mergeCell ref="D56:F56"/>
    <mergeCell ref="G56:I56"/>
    <mergeCell ref="J56:L56"/>
    <mergeCell ref="M56:O56"/>
    <mergeCell ref="M52:O52"/>
    <mergeCell ref="J52:L52"/>
    <mergeCell ref="M50:O50"/>
    <mergeCell ref="D50:F50"/>
    <mergeCell ref="G48:I48"/>
    <mergeCell ref="J48:L48"/>
    <mergeCell ref="G49:I49"/>
    <mergeCell ref="J49:L49"/>
    <mergeCell ref="D51:F51"/>
    <mergeCell ref="G50:I50"/>
    <mergeCell ref="A53:C53"/>
    <mergeCell ref="D53:F53"/>
  </mergeCells>
  <phoneticPr fontId="3" type="noConversion"/>
  <pageMargins left="0.23622047244094491" right="0.15748031496062992" top="0.19685039370078741" bottom="0.19685039370078741" header="0.27559055118110237" footer="0.15748031496062992"/>
  <pageSetup paperSize="9" scale="55" orientation="landscape" horizontalDpi="1200" verticalDpi="1200" r:id="rId1"/>
  <headerFooter alignWithMargins="0"/>
  <ignoredErrors>
    <ignoredError sqref="L23:M25 F23:K25 D23:D25 G22:K22 L11:M21 L22:M22 O10 M10 N10:N25 O11:O25" evalError="1"/>
    <ignoredError sqref="D37:G37 H37:J37 K37:M37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99"/>
  </sheetPr>
  <dimension ref="A1:AE71"/>
  <sheetViews>
    <sheetView tabSelected="1" view="pageBreakPreview" topLeftCell="A21" zoomScale="50" zoomScaleNormal="60" zoomScaleSheetLayoutView="50" workbookViewId="0">
      <selection activeCell="B31" sqref="B31:F31"/>
    </sheetView>
  </sheetViews>
  <sheetFormatPr defaultRowHeight="20.25"/>
  <cols>
    <col min="1" max="1" width="8.28515625" style="52" customWidth="1"/>
    <col min="2" max="2" width="26.140625" style="52" customWidth="1"/>
    <col min="3" max="5" width="11.28515625" style="52" customWidth="1"/>
    <col min="6" max="6" width="7" style="52" customWidth="1"/>
    <col min="7" max="7" width="15.28515625" style="52" customWidth="1"/>
    <col min="8" max="10" width="11" style="52" customWidth="1"/>
    <col min="11" max="11" width="9" style="52" customWidth="1"/>
    <col min="12" max="12" width="15.28515625" style="52" customWidth="1"/>
    <col min="13" max="13" width="8.7109375" style="52" customWidth="1"/>
    <col min="14" max="16" width="11" style="52" customWidth="1"/>
    <col min="17" max="17" width="15.85546875" style="52" customWidth="1"/>
    <col min="18" max="21" width="11" style="52" customWidth="1"/>
    <col min="22" max="22" width="15" style="52" customWidth="1"/>
    <col min="23" max="26" width="11" style="52" customWidth="1"/>
    <col min="27" max="27" width="14.7109375" style="52" customWidth="1"/>
    <col min="28" max="31" width="11" style="52" customWidth="1"/>
    <col min="32" max="16384" width="9.140625" style="52"/>
  </cols>
  <sheetData>
    <row r="1" spans="1:31">
      <c r="A1" s="274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Q1" s="107"/>
      <c r="R1" s="107"/>
      <c r="S1" s="107"/>
      <c r="T1" s="107"/>
      <c r="U1" s="107"/>
      <c r="AB1" s="497" t="s">
        <v>357</v>
      </c>
      <c r="AC1" s="498"/>
      <c r="AD1" s="498"/>
      <c r="AE1" s="498"/>
    </row>
    <row r="2" spans="1:31" ht="18.75" customHeight="1">
      <c r="B2" s="108" t="s">
        <v>352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</row>
    <row r="3" spans="1:31">
      <c r="A3" s="301"/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  <c r="S3" s="301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503" t="s">
        <v>334</v>
      </c>
      <c r="AE3" s="378"/>
    </row>
    <row r="4" spans="1:31" ht="41.25" customHeight="1">
      <c r="A4" s="510" t="s">
        <v>47</v>
      </c>
      <c r="B4" s="510" t="s">
        <v>136</v>
      </c>
      <c r="C4" s="512" t="s">
        <v>137</v>
      </c>
      <c r="D4" s="513"/>
      <c r="E4" s="513"/>
      <c r="F4" s="514"/>
      <c r="G4" s="512" t="s">
        <v>197</v>
      </c>
      <c r="H4" s="513"/>
      <c r="I4" s="513"/>
      <c r="J4" s="513"/>
      <c r="K4" s="513"/>
      <c r="L4" s="513"/>
      <c r="M4" s="514"/>
      <c r="N4" s="457" t="s">
        <v>138</v>
      </c>
      <c r="O4" s="361"/>
      <c r="P4" s="361"/>
      <c r="Q4" s="361"/>
      <c r="R4" s="361"/>
      <c r="S4" s="361"/>
      <c r="T4" s="361"/>
      <c r="U4" s="361"/>
      <c r="V4" s="361"/>
      <c r="W4" s="361"/>
      <c r="X4" s="361"/>
      <c r="Y4" s="362"/>
      <c r="Z4" s="512" t="s">
        <v>459</v>
      </c>
      <c r="AA4" s="513"/>
      <c r="AB4" s="514"/>
      <c r="AC4" s="473" t="s">
        <v>460</v>
      </c>
      <c r="AD4" s="474"/>
      <c r="AE4" s="475"/>
    </row>
    <row r="5" spans="1:31" ht="53.25" customHeight="1">
      <c r="A5" s="511"/>
      <c r="B5" s="511"/>
      <c r="C5" s="515"/>
      <c r="D5" s="516"/>
      <c r="E5" s="516"/>
      <c r="F5" s="517"/>
      <c r="G5" s="515"/>
      <c r="H5" s="516"/>
      <c r="I5" s="516"/>
      <c r="J5" s="516"/>
      <c r="K5" s="516"/>
      <c r="L5" s="516"/>
      <c r="M5" s="517"/>
      <c r="N5" s="457" t="s">
        <v>457</v>
      </c>
      <c r="O5" s="361"/>
      <c r="P5" s="361"/>
      <c r="Q5" s="362"/>
      <c r="R5" s="457" t="s">
        <v>458</v>
      </c>
      <c r="S5" s="361"/>
      <c r="T5" s="361"/>
      <c r="U5" s="362"/>
      <c r="V5" s="457" t="s">
        <v>461</v>
      </c>
      <c r="W5" s="361"/>
      <c r="X5" s="361"/>
      <c r="Y5" s="362"/>
      <c r="Z5" s="516"/>
      <c r="AA5" s="516"/>
      <c r="AB5" s="517"/>
      <c r="AC5" s="479"/>
      <c r="AD5" s="480"/>
      <c r="AE5" s="481"/>
    </row>
    <row r="6" spans="1:31" ht="27" customHeight="1">
      <c r="A6" s="279">
        <v>1</v>
      </c>
      <c r="B6" s="300">
        <v>2</v>
      </c>
      <c r="C6" s="457">
        <v>3</v>
      </c>
      <c r="D6" s="361"/>
      <c r="E6" s="361"/>
      <c r="F6" s="362"/>
      <c r="G6" s="457">
        <v>4</v>
      </c>
      <c r="H6" s="361"/>
      <c r="I6" s="361"/>
      <c r="J6" s="361"/>
      <c r="K6" s="361"/>
      <c r="L6" s="361"/>
      <c r="M6" s="362"/>
      <c r="N6" s="461">
        <v>5</v>
      </c>
      <c r="O6" s="462"/>
      <c r="P6" s="462"/>
      <c r="Q6" s="463"/>
      <c r="R6" s="461">
        <v>6</v>
      </c>
      <c r="S6" s="462"/>
      <c r="T6" s="462"/>
      <c r="U6" s="463"/>
      <c r="V6" s="461">
        <v>7</v>
      </c>
      <c r="W6" s="462"/>
      <c r="X6" s="462"/>
      <c r="Y6" s="463"/>
      <c r="Z6" s="462">
        <v>8</v>
      </c>
      <c r="AA6" s="462"/>
      <c r="AB6" s="463"/>
      <c r="AC6" s="461">
        <v>9</v>
      </c>
      <c r="AD6" s="462"/>
      <c r="AE6" s="463"/>
    </row>
    <row r="7" spans="1:31" ht="33" customHeight="1">
      <c r="A7" s="279"/>
      <c r="B7" s="300"/>
      <c r="C7" s="457"/>
      <c r="D7" s="361"/>
      <c r="E7" s="361"/>
      <c r="F7" s="362"/>
      <c r="G7" s="358"/>
      <c r="H7" s="359"/>
      <c r="I7" s="359"/>
      <c r="J7" s="359"/>
      <c r="K7" s="359"/>
      <c r="L7" s="359"/>
      <c r="M7" s="360"/>
      <c r="N7" s="500"/>
      <c r="O7" s="501"/>
      <c r="P7" s="501"/>
      <c r="Q7" s="502"/>
      <c r="R7" s="500"/>
      <c r="S7" s="501"/>
      <c r="T7" s="501"/>
      <c r="U7" s="502"/>
      <c r="V7" s="500"/>
      <c r="W7" s="501"/>
      <c r="X7" s="501"/>
      <c r="Y7" s="502"/>
      <c r="Z7" s="483" t="e">
        <f>(V7/R7)*100</f>
        <v>#DIV/0!</v>
      </c>
      <c r="AA7" s="483"/>
      <c r="AB7" s="484"/>
      <c r="AC7" s="482" t="e">
        <f>(V7/N7)*100</f>
        <v>#DIV/0!</v>
      </c>
      <c r="AD7" s="483"/>
      <c r="AE7" s="484"/>
    </row>
    <row r="8" spans="1:31" ht="43.5" customHeight="1">
      <c r="A8" s="526" t="s">
        <v>50</v>
      </c>
      <c r="B8" s="527"/>
      <c r="C8" s="457"/>
      <c r="D8" s="361"/>
      <c r="E8" s="361"/>
      <c r="F8" s="362"/>
      <c r="G8" s="358"/>
      <c r="H8" s="359"/>
      <c r="I8" s="359"/>
      <c r="J8" s="359"/>
      <c r="K8" s="359"/>
      <c r="L8" s="359"/>
      <c r="M8" s="360"/>
      <c r="N8" s="500">
        <f>SUM(N7:N7)</f>
        <v>0</v>
      </c>
      <c r="O8" s="501"/>
      <c r="P8" s="501"/>
      <c r="Q8" s="502"/>
      <c r="R8" s="500">
        <f>SUM(R7:R7)</f>
        <v>0</v>
      </c>
      <c r="S8" s="501"/>
      <c r="T8" s="501"/>
      <c r="U8" s="502"/>
      <c r="V8" s="500">
        <f>SUM(V7:V7)</f>
        <v>0</v>
      </c>
      <c r="W8" s="501"/>
      <c r="X8" s="501"/>
      <c r="Y8" s="502"/>
      <c r="Z8" s="483" t="e">
        <f>(V8/R8)*100</f>
        <v>#DIV/0!</v>
      </c>
      <c r="AA8" s="483"/>
      <c r="AB8" s="484"/>
      <c r="AC8" s="482" t="e">
        <f>(V8/N8)*100</f>
        <v>#DIV/0!</v>
      </c>
      <c r="AD8" s="483"/>
      <c r="AE8" s="484"/>
    </row>
    <row r="9" spans="1:31" ht="18.75" customHeight="1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3"/>
      <c r="N9" s="93"/>
      <c r="O9" s="93"/>
      <c r="P9" s="93"/>
      <c r="Q9" s="109"/>
      <c r="R9" s="109"/>
      <c r="S9" s="109"/>
      <c r="T9" s="109"/>
      <c r="U9" s="109"/>
      <c r="V9" s="109"/>
      <c r="W9" s="110"/>
      <c r="X9" s="110"/>
      <c r="Y9" s="110"/>
      <c r="Z9" s="110"/>
      <c r="AA9" s="110"/>
      <c r="AB9" s="110"/>
      <c r="AC9" s="110"/>
      <c r="AD9" s="110"/>
      <c r="AE9" s="110"/>
    </row>
    <row r="10" spans="1:31" s="108" customFormat="1" ht="18.75" customHeight="1">
      <c r="B10" s="108" t="s">
        <v>353</v>
      </c>
    </row>
    <row r="11" spans="1:31" s="108" customFormat="1" ht="18.75" customHeight="1">
      <c r="AD11" s="108" t="s">
        <v>334</v>
      </c>
    </row>
    <row r="12" spans="1:31" ht="39.75" customHeight="1">
      <c r="A12" s="389" t="s">
        <v>47</v>
      </c>
      <c r="B12" s="389" t="s">
        <v>139</v>
      </c>
      <c r="C12" s="388" t="s">
        <v>136</v>
      </c>
      <c r="D12" s="388"/>
      <c r="E12" s="388"/>
      <c r="F12" s="388"/>
      <c r="G12" s="512" t="s">
        <v>197</v>
      </c>
      <c r="H12" s="513"/>
      <c r="I12" s="513"/>
      <c r="J12" s="513"/>
      <c r="K12" s="513"/>
      <c r="L12" s="513"/>
      <c r="M12" s="514"/>
      <c r="N12" s="512" t="s">
        <v>140</v>
      </c>
      <c r="O12" s="513"/>
      <c r="P12" s="514"/>
      <c r="Q12" s="512" t="s">
        <v>138</v>
      </c>
      <c r="R12" s="513"/>
      <c r="S12" s="513"/>
      <c r="T12" s="513"/>
      <c r="U12" s="513"/>
      <c r="V12" s="513"/>
      <c r="W12" s="513"/>
      <c r="X12" s="513"/>
      <c r="Y12" s="514"/>
      <c r="Z12" s="473" t="s">
        <v>459</v>
      </c>
      <c r="AA12" s="474"/>
      <c r="AB12" s="475"/>
      <c r="AC12" s="473" t="s">
        <v>460</v>
      </c>
      <c r="AD12" s="474"/>
      <c r="AE12" s="475"/>
    </row>
    <row r="13" spans="1:31" ht="18.75" customHeight="1">
      <c r="A13" s="389"/>
      <c r="B13" s="389"/>
      <c r="C13" s="388"/>
      <c r="D13" s="388"/>
      <c r="E13" s="388"/>
      <c r="F13" s="388"/>
      <c r="G13" s="535"/>
      <c r="H13" s="536"/>
      <c r="I13" s="536"/>
      <c r="J13" s="536"/>
      <c r="K13" s="536"/>
      <c r="L13" s="536"/>
      <c r="M13" s="537"/>
      <c r="N13" s="535"/>
      <c r="O13" s="536"/>
      <c r="P13" s="537"/>
      <c r="Q13" s="388" t="s">
        <v>457</v>
      </c>
      <c r="R13" s="388"/>
      <c r="S13" s="388"/>
      <c r="T13" s="388" t="s">
        <v>458</v>
      </c>
      <c r="U13" s="388"/>
      <c r="V13" s="388"/>
      <c r="W13" s="388" t="s">
        <v>462</v>
      </c>
      <c r="X13" s="388"/>
      <c r="Y13" s="388"/>
      <c r="Z13" s="476"/>
      <c r="AA13" s="477"/>
      <c r="AB13" s="478"/>
      <c r="AC13" s="476"/>
      <c r="AD13" s="477"/>
      <c r="AE13" s="478"/>
    </row>
    <row r="14" spans="1:31" ht="56.25" customHeight="1">
      <c r="A14" s="389"/>
      <c r="B14" s="389"/>
      <c r="C14" s="388"/>
      <c r="D14" s="388"/>
      <c r="E14" s="388"/>
      <c r="F14" s="388"/>
      <c r="G14" s="515"/>
      <c r="H14" s="516"/>
      <c r="I14" s="516"/>
      <c r="J14" s="516"/>
      <c r="K14" s="516"/>
      <c r="L14" s="516"/>
      <c r="M14" s="517"/>
      <c r="N14" s="515"/>
      <c r="O14" s="516"/>
      <c r="P14" s="517"/>
      <c r="Q14" s="388"/>
      <c r="R14" s="388"/>
      <c r="S14" s="388"/>
      <c r="T14" s="388"/>
      <c r="U14" s="388"/>
      <c r="V14" s="388"/>
      <c r="W14" s="388"/>
      <c r="X14" s="388"/>
      <c r="Y14" s="388"/>
      <c r="Z14" s="479"/>
      <c r="AA14" s="480"/>
      <c r="AB14" s="481"/>
      <c r="AC14" s="479"/>
      <c r="AD14" s="480"/>
      <c r="AE14" s="481"/>
    </row>
    <row r="15" spans="1:31" ht="33" customHeight="1">
      <c r="A15" s="279">
        <v>1</v>
      </c>
      <c r="B15" s="279">
        <v>2</v>
      </c>
      <c r="C15" s="457">
        <v>3</v>
      </c>
      <c r="D15" s="361"/>
      <c r="E15" s="361"/>
      <c r="F15" s="362"/>
      <c r="G15" s="457">
        <v>4</v>
      </c>
      <c r="H15" s="361"/>
      <c r="I15" s="361"/>
      <c r="J15" s="361"/>
      <c r="K15" s="361"/>
      <c r="L15" s="361"/>
      <c r="M15" s="362"/>
      <c r="N15" s="457">
        <v>5</v>
      </c>
      <c r="O15" s="361"/>
      <c r="P15" s="362"/>
      <c r="Q15" s="457">
        <v>6</v>
      </c>
      <c r="R15" s="361"/>
      <c r="S15" s="362"/>
      <c r="T15" s="457">
        <v>7</v>
      </c>
      <c r="U15" s="361"/>
      <c r="V15" s="362"/>
      <c r="W15" s="457">
        <v>8</v>
      </c>
      <c r="X15" s="361"/>
      <c r="Y15" s="362"/>
      <c r="Z15" s="457">
        <v>9</v>
      </c>
      <c r="AA15" s="361"/>
      <c r="AB15" s="362"/>
      <c r="AC15" s="457">
        <v>10</v>
      </c>
      <c r="AD15" s="361"/>
      <c r="AE15" s="362"/>
    </row>
    <row r="16" spans="1:31" ht="33" customHeight="1">
      <c r="A16" s="111">
        <v>1</v>
      </c>
      <c r="B16" s="223">
        <v>42923</v>
      </c>
      <c r="C16" s="468" t="s">
        <v>482</v>
      </c>
      <c r="D16" s="468"/>
      <c r="E16" s="468"/>
      <c r="F16" s="468"/>
      <c r="G16" s="358" t="s">
        <v>483</v>
      </c>
      <c r="H16" s="359"/>
      <c r="I16" s="359"/>
      <c r="J16" s="359"/>
      <c r="K16" s="359"/>
      <c r="L16" s="359"/>
      <c r="M16" s="360"/>
      <c r="N16" s="485" t="s">
        <v>484</v>
      </c>
      <c r="O16" s="486"/>
      <c r="P16" s="487"/>
      <c r="Q16" s="488">
        <v>41</v>
      </c>
      <c r="R16" s="489"/>
      <c r="S16" s="490"/>
      <c r="T16" s="488">
        <v>36</v>
      </c>
      <c r="U16" s="489"/>
      <c r="V16" s="490"/>
      <c r="W16" s="488">
        <v>6</v>
      </c>
      <c r="X16" s="489"/>
      <c r="Y16" s="490"/>
      <c r="Z16" s="538">
        <f>(W16/T16)*100</f>
        <v>16.666666666666664</v>
      </c>
      <c r="AA16" s="538"/>
      <c r="AB16" s="539"/>
      <c r="AC16" s="538">
        <f>(W16/Q16)*100</f>
        <v>14.634146341463413</v>
      </c>
      <c r="AD16" s="538"/>
      <c r="AE16" s="539"/>
    </row>
    <row r="17" spans="1:31" ht="30" customHeight="1">
      <c r="A17" s="111">
        <v>2</v>
      </c>
      <c r="B17" s="223">
        <v>43524</v>
      </c>
      <c r="C17" s="468" t="s">
        <v>485</v>
      </c>
      <c r="D17" s="468"/>
      <c r="E17" s="468"/>
      <c r="F17" s="468"/>
      <c r="G17" s="358" t="s">
        <v>483</v>
      </c>
      <c r="H17" s="359"/>
      <c r="I17" s="359"/>
      <c r="J17" s="359"/>
      <c r="K17" s="359"/>
      <c r="L17" s="359"/>
      <c r="M17" s="360"/>
      <c r="N17" s="485" t="s">
        <v>486</v>
      </c>
      <c r="O17" s="486"/>
      <c r="P17" s="487"/>
      <c r="Q17" s="488"/>
      <c r="R17" s="489"/>
      <c r="S17" s="490"/>
      <c r="T17" s="488"/>
      <c r="U17" s="489"/>
      <c r="V17" s="490"/>
      <c r="W17" s="488">
        <v>50</v>
      </c>
      <c r="X17" s="489"/>
      <c r="Y17" s="490"/>
      <c r="Z17" s="482" t="e">
        <f>(W17/T17)*100</f>
        <v>#DIV/0!</v>
      </c>
      <c r="AA17" s="483"/>
      <c r="AB17" s="484"/>
      <c r="AC17" s="482" t="e">
        <f>(W17/Q17)*100</f>
        <v>#DIV/0!</v>
      </c>
      <c r="AD17" s="483"/>
      <c r="AE17" s="484"/>
    </row>
    <row r="18" spans="1:31" ht="30" customHeight="1">
      <c r="A18" s="524" t="s">
        <v>50</v>
      </c>
      <c r="B18" s="525"/>
      <c r="C18" s="468"/>
      <c r="D18" s="468"/>
      <c r="E18" s="468"/>
      <c r="F18" s="468"/>
      <c r="G18" s="358"/>
      <c r="H18" s="359"/>
      <c r="I18" s="359"/>
      <c r="J18" s="359"/>
      <c r="K18" s="359"/>
      <c r="L18" s="359"/>
      <c r="M18" s="360"/>
      <c r="N18" s="507"/>
      <c r="O18" s="508"/>
      <c r="P18" s="509"/>
      <c r="Q18" s="504">
        <f>SUM(Q16:Q17)</f>
        <v>41</v>
      </c>
      <c r="R18" s="505"/>
      <c r="S18" s="506"/>
      <c r="T18" s="504">
        <f>SUM(T16:T17)</f>
        <v>36</v>
      </c>
      <c r="U18" s="505"/>
      <c r="V18" s="506"/>
      <c r="W18" s="504">
        <f>SUM(W17:W17)</f>
        <v>50</v>
      </c>
      <c r="X18" s="505"/>
      <c r="Y18" s="506"/>
      <c r="Z18" s="359">
        <f>(W18/T18)*100</f>
        <v>138.88888888888889</v>
      </c>
      <c r="AA18" s="359"/>
      <c r="AB18" s="360"/>
      <c r="AC18" s="359">
        <f>(W18/Q18)*100</f>
        <v>121.95121951219512</v>
      </c>
      <c r="AD18" s="359"/>
      <c r="AE18" s="360"/>
    </row>
    <row r="19" spans="1:31">
      <c r="A19" s="274"/>
      <c r="B19" s="274"/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Q19" s="107"/>
      <c r="R19" s="107"/>
      <c r="S19" s="107"/>
      <c r="T19" s="107"/>
      <c r="U19" s="107"/>
      <c r="AE19" s="107"/>
    </row>
    <row r="20" spans="1:31" ht="3.75" customHeight="1">
      <c r="A20" s="274"/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Q20" s="107"/>
      <c r="R20" s="107"/>
      <c r="S20" s="107"/>
      <c r="T20" s="107"/>
      <c r="U20" s="107"/>
      <c r="AE20" s="107"/>
    </row>
    <row r="21" spans="1:31" s="108" customFormat="1" ht="18.75" customHeight="1">
      <c r="B21" s="108" t="s">
        <v>354</v>
      </c>
    </row>
    <row r="22" spans="1:31">
      <c r="A22" s="54"/>
      <c r="B22" s="54"/>
      <c r="C22" s="54"/>
      <c r="D22" s="54"/>
      <c r="E22" s="54"/>
      <c r="F22" s="54"/>
      <c r="G22" s="54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4"/>
      <c r="AE22" s="107" t="s">
        <v>324</v>
      </c>
    </row>
    <row r="23" spans="1:31" ht="39" customHeight="1">
      <c r="A23" s="388" t="s">
        <v>47</v>
      </c>
      <c r="B23" s="388" t="s">
        <v>159</v>
      </c>
      <c r="C23" s="388"/>
      <c r="D23" s="388"/>
      <c r="E23" s="388"/>
      <c r="F23" s="388"/>
      <c r="G23" s="388" t="s">
        <v>49</v>
      </c>
      <c r="H23" s="388"/>
      <c r="I23" s="388"/>
      <c r="J23" s="388"/>
      <c r="K23" s="388"/>
      <c r="L23" s="388" t="s">
        <v>77</v>
      </c>
      <c r="M23" s="388"/>
      <c r="N23" s="388"/>
      <c r="O23" s="388"/>
      <c r="P23" s="388"/>
      <c r="Q23" s="388" t="s">
        <v>179</v>
      </c>
      <c r="R23" s="388"/>
      <c r="S23" s="388"/>
      <c r="T23" s="388"/>
      <c r="U23" s="388"/>
      <c r="V23" s="388" t="s">
        <v>99</v>
      </c>
      <c r="W23" s="388"/>
      <c r="X23" s="388"/>
      <c r="Y23" s="388"/>
      <c r="Z23" s="388"/>
      <c r="AA23" s="388" t="s">
        <v>50</v>
      </c>
      <c r="AB23" s="388"/>
      <c r="AC23" s="388"/>
      <c r="AD23" s="388"/>
      <c r="AE23" s="388"/>
    </row>
    <row r="24" spans="1:31" ht="36" customHeight="1">
      <c r="A24" s="388"/>
      <c r="B24" s="388"/>
      <c r="C24" s="388"/>
      <c r="D24" s="388"/>
      <c r="E24" s="388"/>
      <c r="F24" s="388"/>
      <c r="G24" s="388" t="s">
        <v>72</v>
      </c>
      <c r="H24" s="388" t="s">
        <v>79</v>
      </c>
      <c r="I24" s="388"/>
      <c r="J24" s="388"/>
      <c r="K24" s="388"/>
      <c r="L24" s="388" t="s">
        <v>72</v>
      </c>
      <c r="M24" s="388" t="s">
        <v>79</v>
      </c>
      <c r="N24" s="388"/>
      <c r="O24" s="388"/>
      <c r="P24" s="388"/>
      <c r="Q24" s="388" t="s">
        <v>72</v>
      </c>
      <c r="R24" s="388" t="s">
        <v>79</v>
      </c>
      <c r="S24" s="388"/>
      <c r="T24" s="388"/>
      <c r="U24" s="388"/>
      <c r="V24" s="388" t="s">
        <v>72</v>
      </c>
      <c r="W24" s="388" t="s">
        <v>79</v>
      </c>
      <c r="X24" s="388"/>
      <c r="Y24" s="388"/>
      <c r="Z24" s="388"/>
      <c r="AA24" s="388" t="s">
        <v>72</v>
      </c>
      <c r="AB24" s="388" t="s">
        <v>79</v>
      </c>
      <c r="AC24" s="388"/>
      <c r="AD24" s="388"/>
      <c r="AE24" s="388"/>
    </row>
    <row r="25" spans="1:31" ht="44.25" customHeight="1">
      <c r="A25" s="388"/>
      <c r="B25" s="388"/>
      <c r="C25" s="388"/>
      <c r="D25" s="388"/>
      <c r="E25" s="388"/>
      <c r="F25" s="388"/>
      <c r="G25" s="388"/>
      <c r="H25" s="278" t="s">
        <v>66</v>
      </c>
      <c r="I25" s="278" t="s">
        <v>67</v>
      </c>
      <c r="J25" s="278" t="s">
        <v>65</v>
      </c>
      <c r="K25" s="278" t="s">
        <v>64</v>
      </c>
      <c r="L25" s="388"/>
      <c r="M25" s="278" t="s">
        <v>66</v>
      </c>
      <c r="N25" s="278" t="s">
        <v>67</v>
      </c>
      <c r="O25" s="278" t="s">
        <v>65</v>
      </c>
      <c r="P25" s="278" t="s">
        <v>64</v>
      </c>
      <c r="Q25" s="388"/>
      <c r="R25" s="278" t="s">
        <v>66</v>
      </c>
      <c r="S25" s="278" t="s">
        <v>67</v>
      </c>
      <c r="T25" s="278" t="s">
        <v>65</v>
      </c>
      <c r="U25" s="278" t="s">
        <v>64</v>
      </c>
      <c r="V25" s="388"/>
      <c r="W25" s="278" t="s">
        <v>66</v>
      </c>
      <c r="X25" s="278" t="s">
        <v>67</v>
      </c>
      <c r="Y25" s="278" t="s">
        <v>65</v>
      </c>
      <c r="Z25" s="278" t="s">
        <v>64</v>
      </c>
      <c r="AA25" s="388"/>
      <c r="AB25" s="278" t="s">
        <v>66</v>
      </c>
      <c r="AC25" s="278" t="s">
        <v>67</v>
      </c>
      <c r="AD25" s="278" t="s">
        <v>65</v>
      </c>
      <c r="AE25" s="278" t="s">
        <v>64</v>
      </c>
    </row>
    <row r="26" spans="1:31" ht="30" customHeight="1">
      <c r="A26" s="278">
        <v>1</v>
      </c>
      <c r="B26" s="388">
        <v>2</v>
      </c>
      <c r="C26" s="388"/>
      <c r="D26" s="388"/>
      <c r="E26" s="388"/>
      <c r="F26" s="388"/>
      <c r="G26" s="278">
        <v>3</v>
      </c>
      <c r="H26" s="278">
        <v>4</v>
      </c>
      <c r="I26" s="278">
        <v>5</v>
      </c>
      <c r="J26" s="278">
        <v>6</v>
      </c>
      <c r="K26" s="278">
        <v>7</v>
      </c>
      <c r="L26" s="278">
        <v>8</v>
      </c>
      <c r="M26" s="278">
        <v>9</v>
      </c>
      <c r="N26" s="278">
        <v>10</v>
      </c>
      <c r="O26" s="278">
        <v>11</v>
      </c>
      <c r="P26" s="278">
        <v>12</v>
      </c>
      <c r="Q26" s="278">
        <v>13</v>
      </c>
      <c r="R26" s="278">
        <v>14</v>
      </c>
      <c r="S26" s="278">
        <v>15</v>
      </c>
      <c r="T26" s="278">
        <v>16</v>
      </c>
      <c r="U26" s="278">
        <v>17</v>
      </c>
      <c r="V26" s="277">
        <v>18</v>
      </c>
      <c r="W26" s="277">
        <v>19</v>
      </c>
      <c r="X26" s="277">
        <v>20</v>
      </c>
      <c r="Y26" s="277">
        <v>21</v>
      </c>
      <c r="Z26" s="277">
        <v>22</v>
      </c>
      <c r="AA26" s="277">
        <v>23</v>
      </c>
      <c r="AB26" s="277">
        <v>24</v>
      </c>
      <c r="AC26" s="277">
        <v>25</v>
      </c>
      <c r="AD26" s="277">
        <v>26</v>
      </c>
      <c r="AE26" s="277">
        <v>27</v>
      </c>
    </row>
    <row r="27" spans="1:31" ht="75" customHeight="1">
      <c r="A27" s="259">
        <v>1</v>
      </c>
      <c r="B27" s="540" t="s">
        <v>612</v>
      </c>
      <c r="C27" s="541"/>
      <c r="D27" s="541"/>
      <c r="E27" s="541"/>
      <c r="F27" s="542"/>
      <c r="G27" s="225">
        <f>SUM(H27,I27,J27,K27)</f>
        <v>2878</v>
      </c>
      <c r="H27" s="225">
        <v>0</v>
      </c>
      <c r="I27" s="225">
        <v>0</v>
      </c>
      <c r="J27" s="225">
        <v>0</v>
      </c>
      <c r="K27" s="225">
        <f>SUM(K28:K37)</f>
        <v>2878</v>
      </c>
      <c r="L27" s="225">
        <f>SUM(M27,N27,O27,P27)</f>
        <v>0</v>
      </c>
      <c r="M27" s="225"/>
      <c r="N27" s="225"/>
      <c r="O27" s="225"/>
      <c r="P27" s="225"/>
      <c r="Q27" s="225">
        <f>SUM(R27:U27)</f>
        <v>1015</v>
      </c>
      <c r="R27" s="225">
        <f>SUM(R28:R31)</f>
        <v>250</v>
      </c>
      <c r="S27" s="225">
        <f t="shared" ref="S27:U27" si="0">SUM(S28:S31)</f>
        <v>250</v>
      </c>
      <c r="T27" s="225">
        <f t="shared" si="0"/>
        <v>250</v>
      </c>
      <c r="U27" s="225">
        <f t="shared" si="0"/>
        <v>265</v>
      </c>
      <c r="V27" s="225">
        <f>SUM(W27,X27,Y27,Z27)</f>
        <v>0</v>
      </c>
      <c r="W27" s="225"/>
      <c r="X27" s="225"/>
      <c r="Y27" s="225"/>
      <c r="Z27" s="225"/>
      <c r="AA27" s="225">
        <f>SUM(AB27:AE27)</f>
        <v>3893</v>
      </c>
      <c r="AB27" s="225">
        <f>SUM(AB28:AB37)</f>
        <v>250</v>
      </c>
      <c r="AC27" s="225">
        <f>SUM(AC28:AC37)</f>
        <v>250</v>
      </c>
      <c r="AD27" s="225">
        <f>SUM(AD28:AD37)</f>
        <v>250</v>
      </c>
      <c r="AE27" s="225">
        <f>SUM(AE28:AE37)</f>
        <v>3143</v>
      </c>
    </row>
    <row r="28" spans="1:31" ht="40.5" customHeight="1">
      <c r="A28" s="294"/>
      <c r="B28" s="528" t="s">
        <v>614</v>
      </c>
      <c r="C28" s="528"/>
      <c r="D28" s="528"/>
      <c r="E28" s="528"/>
      <c r="F28" s="528"/>
      <c r="G28" s="292">
        <f t="shared" ref="G28:G37" si="1">SUM(H28,I28,J28,K28)</f>
        <v>0</v>
      </c>
      <c r="H28" s="292"/>
      <c r="I28" s="292"/>
      <c r="J28" s="292"/>
      <c r="K28" s="292"/>
      <c r="L28" s="292"/>
      <c r="M28" s="292"/>
      <c r="N28" s="292"/>
      <c r="O28" s="292"/>
      <c r="P28" s="292"/>
      <c r="Q28" s="292">
        <f>SUM(R28:U28)</f>
        <v>600</v>
      </c>
      <c r="R28" s="224">
        <v>150</v>
      </c>
      <c r="S28" s="224">
        <v>140</v>
      </c>
      <c r="T28" s="292">
        <v>150</v>
      </c>
      <c r="U28" s="292">
        <v>160</v>
      </c>
      <c r="V28" s="292"/>
      <c r="W28" s="292"/>
      <c r="X28" s="292"/>
      <c r="Y28" s="292"/>
      <c r="Z28" s="292"/>
      <c r="AA28" s="292">
        <f t="shared" ref="AA28:AA44" si="2">SUM(AB28,AC28,AD28,AE28)</f>
        <v>600</v>
      </c>
      <c r="AB28" s="224">
        <f t="shared" ref="AB28:AE45" si="3">H28+M28+R28+W28</f>
        <v>150</v>
      </c>
      <c r="AC28" s="224">
        <f t="shared" si="3"/>
        <v>140</v>
      </c>
      <c r="AD28" s="224">
        <f t="shared" si="3"/>
        <v>150</v>
      </c>
      <c r="AE28" s="224">
        <f t="shared" si="3"/>
        <v>160</v>
      </c>
    </row>
    <row r="29" spans="1:31" ht="40.5" customHeight="1">
      <c r="A29" s="294"/>
      <c r="B29" s="528" t="s">
        <v>615</v>
      </c>
      <c r="C29" s="528"/>
      <c r="D29" s="528"/>
      <c r="E29" s="528"/>
      <c r="F29" s="528"/>
      <c r="G29" s="292">
        <f t="shared" si="1"/>
        <v>0</v>
      </c>
      <c r="H29" s="292"/>
      <c r="I29" s="292"/>
      <c r="J29" s="292"/>
      <c r="K29" s="292"/>
      <c r="L29" s="292"/>
      <c r="M29" s="292"/>
      <c r="N29" s="292"/>
      <c r="O29" s="292"/>
      <c r="P29" s="292"/>
      <c r="Q29" s="292">
        <f>SUM(R29:U29)</f>
        <v>35</v>
      </c>
      <c r="R29" s="224"/>
      <c r="S29" s="224"/>
      <c r="T29" s="292">
        <v>35</v>
      </c>
      <c r="U29" s="292"/>
      <c r="V29" s="292"/>
      <c r="W29" s="292"/>
      <c r="X29" s="292"/>
      <c r="Y29" s="292"/>
      <c r="Z29" s="292"/>
      <c r="AA29" s="292">
        <f t="shared" si="2"/>
        <v>35</v>
      </c>
      <c r="AB29" s="224">
        <f t="shared" si="3"/>
        <v>0</v>
      </c>
      <c r="AC29" s="224">
        <f t="shared" si="3"/>
        <v>0</v>
      </c>
      <c r="AD29" s="224">
        <f t="shared" si="3"/>
        <v>35</v>
      </c>
      <c r="AE29" s="224">
        <f t="shared" si="3"/>
        <v>0</v>
      </c>
    </row>
    <row r="30" spans="1:31" ht="40.5" customHeight="1">
      <c r="A30" s="294"/>
      <c r="B30" s="528" t="s">
        <v>616</v>
      </c>
      <c r="C30" s="528"/>
      <c r="D30" s="528"/>
      <c r="E30" s="528"/>
      <c r="F30" s="528"/>
      <c r="G30" s="292">
        <f t="shared" si="1"/>
        <v>0</v>
      </c>
      <c r="H30" s="292"/>
      <c r="I30" s="292"/>
      <c r="J30" s="292"/>
      <c r="K30" s="292"/>
      <c r="L30" s="292"/>
      <c r="M30" s="292"/>
      <c r="N30" s="292"/>
      <c r="O30" s="292"/>
      <c r="P30" s="292"/>
      <c r="Q30" s="292">
        <f>SUM(R30:U30)</f>
        <v>270</v>
      </c>
      <c r="R30" s="224">
        <v>100</v>
      </c>
      <c r="S30" s="224">
        <v>0</v>
      </c>
      <c r="T30" s="292">
        <v>65</v>
      </c>
      <c r="U30" s="292">
        <v>105</v>
      </c>
      <c r="V30" s="292"/>
      <c r="W30" s="292"/>
      <c r="X30" s="292"/>
      <c r="Y30" s="292"/>
      <c r="Z30" s="292"/>
      <c r="AA30" s="292">
        <f t="shared" si="2"/>
        <v>270</v>
      </c>
      <c r="AB30" s="224">
        <f t="shared" si="3"/>
        <v>100</v>
      </c>
      <c r="AC30" s="224">
        <f t="shared" si="3"/>
        <v>0</v>
      </c>
      <c r="AD30" s="224">
        <f t="shared" si="3"/>
        <v>65</v>
      </c>
      <c r="AE30" s="224">
        <f t="shared" si="3"/>
        <v>105</v>
      </c>
    </row>
    <row r="31" spans="1:31" ht="40.5" customHeight="1">
      <c r="A31" s="294"/>
      <c r="B31" s="528" t="s">
        <v>603</v>
      </c>
      <c r="C31" s="528"/>
      <c r="D31" s="528"/>
      <c r="E31" s="528"/>
      <c r="F31" s="528"/>
      <c r="G31" s="292">
        <f t="shared" si="1"/>
        <v>0</v>
      </c>
      <c r="H31" s="292"/>
      <c r="I31" s="292"/>
      <c r="J31" s="292"/>
      <c r="K31" s="292"/>
      <c r="L31" s="292"/>
      <c r="M31" s="292"/>
      <c r="N31" s="292"/>
      <c r="O31" s="292"/>
      <c r="P31" s="292"/>
      <c r="Q31" s="292">
        <f>SUM(R31:U31)</f>
        <v>110</v>
      </c>
      <c r="R31" s="224">
        <v>0</v>
      </c>
      <c r="S31" s="224">
        <v>110</v>
      </c>
      <c r="T31" s="292">
        <v>0</v>
      </c>
      <c r="U31" s="292">
        <v>0</v>
      </c>
      <c r="V31" s="292"/>
      <c r="W31" s="292"/>
      <c r="X31" s="292"/>
      <c r="Y31" s="292"/>
      <c r="Z31" s="292"/>
      <c r="AA31" s="292">
        <f t="shared" si="2"/>
        <v>110</v>
      </c>
      <c r="AB31" s="224">
        <f t="shared" si="3"/>
        <v>0</v>
      </c>
      <c r="AC31" s="224">
        <f t="shared" si="3"/>
        <v>110</v>
      </c>
      <c r="AD31" s="224">
        <f t="shared" si="3"/>
        <v>0</v>
      </c>
      <c r="AE31" s="224">
        <f t="shared" si="3"/>
        <v>0</v>
      </c>
    </row>
    <row r="32" spans="1:31" ht="40.5" customHeight="1">
      <c r="A32" s="294"/>
      <c r="B32" s="528" t="s">
        <v>635</v>
      </c>
      <c r="C32" s="528"/>
      <c r="D32" s="528"/>
      <c r="E32" s="528"/>
      <c r="F32" s="528"/>
      <c r="G32" s="292">
        <f t="shared" si="1"/>
        <v>75</v>
      </c>
      <c r="H32" s="292"/>
      <c r="I32" s="292"/>
      <c r="J32" s="292"/>
      <c r="K32" s="292">
        <v>75</v>
      </c>
      <c r="L32" s="292"/>
      <c r="M32" s="292"/>
      <c r="N32" s="292"/>
      <c r="O32" s="292"/>
      <c r="P32" s="292"/>
      <c r="Q32" s="292"/>
      <c r="R32" s="224"/>
      <c r="S32" s="224"/>
      <c r="T32" s="292"/>
      <c r="U32" s="292"/>
      <c r="V32" s="292"/>
      <c r="W32" s="292"/>
      <c r="X32" s="292"/>
      <c r="Y32" s="292"/>
      <c r="Z32" s="292"/>
      <c r="AA32" s="292">
        <f t="shared" si="2"/>
        <v>75</v>
      </c>
      <c r="AB32" s="224"/>
      <c r="AC32" s="224"/>
      <c r="AD32" s="224"/>
      <c r="AE32" s="224">
        <f t="shared" si="3"/>
        <v>75</v>
      </c>
    </row>
    <row r="33" spans="1:31" ht="40.5" customHeight="1">
      <c r="A33" s="294"/>
      <c r="B33" s="528" t="s">
        <v>636</v>
      </c>
      <c r="C33" s="528"/>
      <c r="D33" s="528"/>
      <c r="E33" s="528"/>
      <c r="F33" s="528"/>
      <c r="G33" s="292">
        <f t="shared" si="1"/>
        <v>867</v>
      </c>
      <c r="H33" s="292"/>
      <c r="I33" s="292"/>
      <c r="J33" s="292"/>
      <c r="K33" s="292">
        <v>867</v>
      </c>
      <c r="L33" s="292"/>
      <c r="M33" s="292"/>
      <c r="N33" s="292"/>
      <c r="O33" s="292"/>
      <c r="P33" s="292"/>
      <c r="Q33" s="292"/>
      <c r="R33" s="224"/>
      <c r="S33" s="224"/>
      <c r="T33" s="292"/>
      <c r="U33" s="292"/>
      <c r="V33" s="292"/>
      <c r="W33" s="292"/>
      <c r="X33" s="292"/>
      <c r="Y33" s="292"/>
      <c r="Z33" s="292"/>
      <c r="AA33" s="292">
        <f t="shared" si="2"/>
        <v>867</v>
      </c>
      <c r="AB33" s="224"/>
      <c r="AC33" s="224"/>
      <c r="AD33" s="224"/>
      <c r="AE33" s="224">
        <f t="shared" si="3"/>
        <v>867</v>
      </c>
    </row>
    <row r="34" spans="1:31" ht="40.5" customHeight="1">
      <c r="A34" s="294"/>
      <c r="B34" s="528" t="s">
        <v>637</v>
      </c>
      <c r="C34" s="528"/>
      <c r="D34" s="528"/>
      <c r="E34" s="528"/>
      <c r="F34" s="528"/>
      <c r="G34" s="292">
        <f t="shared" si="1"/>
        <v>348</v>
      </c>
      <c r="H34" s="292"/>
      <c r="I34" s="292"/>
      <c r="J34" s="292"/>
      <c r="K34" s="292">
        <v>348</v>
      </c>
      <c r="L34" s="292"/>
      <c r="M34" s="292"/>
      <c r="N34" s="292"/>
      <c r="O34" s="292"/>
      <c r="P34" s="292"/>
      <c r="Q34" s="292"/>
      <c r="R34" s="224"/>
      <c r="S34" s="224"/>
      <c r="T34" s="292"/>
      <c r="U34" s="292"/>
      <c r="V34" s="292"/>
      <c r="W34" s="292"/>
      <c r="X34" s="292"/>
      <c r="Y34" s="292"/>
      <c r="Z34" s="292"/>
      <c r="AA34" s="292">
        <f t="shared" si="2"/>
        <v>348</v>
      </c>
      <c r="AB34" s="224"/>
      <c r="AC34" s="224"/>
      <c r="AD34" s="224"/>
      <c r="AE34" s="224">
        <f t="shared" si="3"/>
        <v>348</v>
      </c>
    </row>
    <row r="35" spans="1:31" ht="40.5" customHeight="1">
      <c r="A35" s="294"/>
      <c r="B35" s="528" t="s">
        <v>638</v>
      </c>
      <c r="C35" s="528"/>
      <c r="D35" s="528"/>
      <c r="E35" s="528"/>
      <c r="F35" s="528"/>
      <c r="G35" s="292">
        <f t="shared" si="1"/>
        <v>49</v>
      </c>
      <c r="H35" s="292"/>
      <c r="I35" s="292"/>
      <c r="J35" s="292"/>
      <c r="K35" s="292">
        <v>49</v>
      </c>
      <c r="L35" s="292"/>
      <c r="M35" s="292"/>
      <c r="N35" s="292"/>
      <c r="O35" s="292"/>
      <c r="P35" s="292"/>
      <c r="Q35" s="292"/>
      <c r="R35" s="224"/>
      <c r="S35" s="224"/>
      <c r="T35" s="292"/>
      <c r="U35" s="292"/>
      <c r="V35" s="292"/>
      <c r="W35" s="292"/>
      <c r="X35" s="292"/>
      <c r="Y35" s="292"/>
      <c r="Z35" s="292"/>
      <c r="AA35" s="292">
        <f t="shared" si="2"/>
        <v>49</v>
      </c>
      <c r="AB35" s="224"/>
      <c r="AC35" s="224"/>
      <c r="AD35" s="224"/>
      <c r="AE35" s="224">
        <f t="shared" si="3"/>
        <v>49</v>
      </c>
    </row>
    <row r="36" spans="1:31" ht="40.5" customHeight="1">
      <c r="A36" s="294"/>
      <c r="B36" s="528" t="s">
        <v>639</v>
      </c>
      <c r="C36" s="528"/>
      <c r="D36" s="528"/>
      <c r="E36" s="528"/>
      <c r="F36" s="528"/>
      <c r="G36" s="292">
        <f t="shared" si="1"/>
        <v>137</v>
      </c>
      <c r="H36" s="292"/>
      <c r="I36" s="292"/>
      <c r="J36" s="292"/>
      <c r="K36" s="292">
        <v>137</v>
      </c>
      <c r="L36" s="292"/>
      <c r="M36" s="292"/>
      <c r="N36" s="292"/>
      <c r="O36" s="292"/>
      <c r="P36" s="292"/>
      <c r="Q36" s="292"/>
      <c r="R36" s="224"/>
      <c r="S36" s="224"/>
      <c r="T36" s="292"/>
      <c r="U36" s="292"/>
      <c r="V36" s="292"/>
      <c r="W36" s="292"/>
      <c r="X36" s="292"/>
      <c r="Y36" s="292"/>
      <c r="Z36" s="292"/>
      <c r="AA36" s="292">
        <f t="shared" si="2"/>
        <v>137</v>
      </c>
      <c r="AB36" s="224"/>
      <c r="AC36" s="224"/>
      <c r="AD36" s="224"/>
      <c r="AE36" s="224">
        <f t="shared" si="3"/>
        <v>137</v>
      </c>
    </row>
    <row r="37" spans="1:31" ht="54" customHeight="1">
      <c r="A37" s="294"/>
      <c r="B37" s="529" t="s">
        <v>640</v>
      </c>
      <c r="C37" s="530"/>
      <c r="D37" s="530"/>
      <c r="E37" s="530"/>
      <c r="F37" s="531"/>
      <c r="G37" s="292">
        <f t="shared" si="1"/>
        <v>1402</v>
      </c>
      <c r="H37" s="292"/>
      <c r="I37" s="292"/>
      <c r="J37" s="292"/>
      <c r="K37" s="292">
        <v>1402</v>
      </c>
      <c r="L37" s="292"/>
      <c r="M37" s="292"/>
      <c r="N37" s="292"/>
      <c r="O37" s="292"/>
      <c r="P37" s="292"/>
      <c r="Q37" s="292"/>
      <c r="R37" s="224"/>
      <c r="S37" s="224"/>
      <c r="T37" s="292"/>
      <c r="U37" s="292"/>
      <c r="V37" s="292"/>
      <c r="W37" s="292"/>
      <c r="X37" s="292"/>
      <c r="Y37" s="292"/>
      <c r="Z37" s="292"/>
      <c r="AA37" s="292">
        <f t="shared" si="2"/>
        <v>1402</v>
      </c>
      <c r="AB37" s="224"/>
      <c r="AC37" s="224"/>
      <c r="AD37" s="224"/>
      <c r="AE37" s="224">
        <f t="shared" si="3"/>
        <v>1402</v>
      </c>
    </row>
    <row r="38" spans="1:31" ht="75" customHeight="1">
      <c r="A38" s="259">
        <v>2</v>
      </c>
      <c r="B38" s="532" t="s">
        <v>613</v>
      </c>
      <c r="C38" s="532"/>
      <c r="D38" s="532"/>
      <c r="E38" s="532"/>
      <c r="F38" s="532"/>
      <c r="G38" s="225">
        <f>SUM(H38,I38,J38,K38)</f>
        <v>110</v>
      </c>
      <c r="H38" s="225">
        <v>0</v>
      </c>
      <c r="I38" s="225">
        <v>0</v>
      </c>
      <c r="J38" s="225">
        <v>0</v>
      </c>
      <c r="K38" s="225">
        <f>SUM(K39:K42)</f>
        <v>110</v>
      </c>
      <c r="L38" s="225">
        <f>SUM(M38,N38,O38,P38)</f>
        <v>0</v>
      </c>
      <c r="M38" s="225"/>
      <c r="N38" s="225"/>
      <c r="O38" s="225"/>
      <c r="P38" s="225"/>
      <c r="Q38" s="225">
        <f>SUM(R38,S38,T38,U38)</f>
        <v>150</v>
      </c>
      <c r="R38" s="260">
        <f>R39</f>
        <v>30</v>
      </c>
      <c r="S38" s="260">
        <f t="shared" ref="S38:U38" si="4">S39</f>
        <v>40</v>
      </c>
      <c r="T38" s="260">
        <f t="shared" si="4"/>
        <v>40</v>
      </c>
      <c r="U38" s="260">
        <f t="shared" si="4"/>
        <v>40</v>
      </c>
      <c r="V38" s="225">
        <f>SUM(W38,X38,Y38,Z38)</f>
        <v>0</v>
      </c>
      <c r="W38" s="225"/>
      <c r="X38" s="225"/>
      <c r="Y38" s="225"/>
      <c r="Z38" s="225"/>
      <c r="AA38" s="225">
        <f t="shared" si="2"/>
        <v>260</v>
      </c>
      <c r="AB38" s="260">
        <f t="shared" si="3"/>
        <v>30</v>
      </c>
      <c r="AC38" s="260">
        <f t="shared" si="3"/>
        <v>40</v>
      </c>
      <c r="AD38" s="260">
        <f t="shared" si="3"/>
        <v>40</v>
      </c>
      <c r="AE38" s="260">
        <f t="shared" si="3"/>
        <v>150</v>
      </c>
    </row>
    <row r="39" spans="1:31" ht="57" customHeight="1">
      <c r="A39" s="294"/>
      <c r="B39" s="528" t="s">
        <v>617</v>
      </c>
      <c r="C39" s="528"/>
      <c r="D39" s="528"/>
      <c r="E39" s="528"/>
      <c r="F39" s="528"/>
      <c r="G39" s="292">
        <f>SUM(H39,I39,J39,K39)</f>
        <v>0</v>
      </c>
      <c r="H39" s="292"/>
      <c r="I39" s="292"/>
      <c r="J39" s="292"/>
      <c r="K39" s="292">
        <v>0</v>
      </c>
      <c r="L39" s="292">
        <f>SUM(M39,N39,O39,P39)</f>
        <v>0</v>
      </c>
      <c r="M39" s="292"/>
      <c r="N39" s="292"/>
      <c r="O39" s="292"/>
      <c r="P39" s="292"/>
      <c r="Q39" s="292">
        <f>SUM(R39,S39,T39,U39)</f>
        <v>150</v>
      </c>
      <c r="R39" s="224">
        <v>30</v>
      </c>
      <c r="S39" s="224">
        <v>40</v>
      </c>
      <c r="T39" s="292">
        <v>40</v>
      </c>
      <c r="U39" s="292">
        <v>40</v>
      </c>
      <c r="V39" s="292">
        <f>SUM(W39,X39,Y39,Z39)</f>
        <v>0</v>
      </c>
      <c r="W39" s="292"/>
      <c r="X39" s="292"/>
      <c r="Y39" s="292"/>
      <c r="Z39" s="292"/>
      <c r="AA39" s="292">
        <f t="shared" si="2"/>
        <v>150</v>
      </c>
      <c r="AB39" s="224">
        <f t="shared" si="3"/>
        <v>30</v>
      </c>
      <c r="AC39" s="224">
        <f t="shared" si="3"/>
        <v>40</v>
      </c>
      <c r="AD39" s="224">
        <f t="shared" si="3"/>
        <v>40</v>
      </c>
      <c r="AE39" s="224">
        <f t="shared" si="3"/>
        <v>40</v>
      </c>
    </row>
    <row r="40" spans="1:31" ht="46.5" customHeight="1">
      <c r="A40" s="294"/>
      <c r="B40" s="528" t="s">
        <v>641</v>
      </c>
      <c r="C40" s="528"/>
      <c r="D40" s="528"/>
      <c r="E40" s="528"/>
      <c r="F40" s="528"/>
      <c r="G40" s="292">
        <f t="shared" ref="G40:G42" si="5">SUM(H40,I40,J40,K40)</f>
        <v>53</v>
      </c>
      <c r="H40" s="292"/>
      <c r="I40" s="292"/>
      <c r="J40" s="292"/>
      <c r="K40" s="292">
        <v>53</v>
      </c>
      <c r="L40" s="292"/>
      <c r="M40" s="292"/>
      <c r="N40" s="292"/>
      <c r="O40" s="292"/>
      <c r="P40" s="292"/>
      <c r="Q40" s="292"/>
      <c r="R40" s="224"/>
      <c r="S40" s="224"/>
      <c r="T40" s="292"/>
      <c r="U40" s="292"/>
      <c r="V40" s="292"/>
      <c r="W40" s="292"/>
      <c r="X40" s="292"/>
      <c r="Y40" s="292"/>
      <c r="Z40" s="292"/>
      <c r="AA40" s="292">
        <f t="shared" si="2"/>
        <v>53</v>
      </c>
      <c r="AB40" s="224"/>
      <c r="AC40" s="224"/>
      <c r="AD40" s="224"/>
      <c r="AE40" s="224">
        <f t="shared" si="3"/>
        <v>53</v>
      </c>
    </row>
    <row r="41" spans="1:31" ht="40.5" customHeight="1">
      <c r="A41" s="294"/>
      <c r="B41" s="528" t="s">
        <v>642</v>
      </c>
      <c r="C41" s="528"/>
      <c r="D41" s="528"/>
      <c r="E41" s="528"/>
      <c r="F41" s="528"/>
      <c r="G41" s="292">
        <f t="shared" si="5"/>
        <v>9</v>
      </c>
      <c r="H41" s="292"/>
      <c r="I41" s="292"/>
      <c r="J41" s="292"/>
      <c r="K41" s="292">
        <v>9</v>
      </c>
      <c r="L41" s="292"/>
      <c r="M41" s="292"/>
      <c r="N41" s="292"/>
      <c r="O41" s="292"/>
      <c r="P41" s="292"/>
      <c r="Q41" s="292"/>
      <c r="R41" s="224"/>
      <c r="S41" s="224"/>
      <c r="T41" s="292"/>
      <c r="U41" s="292"/>
      <c r="V41" s="292"/>
      <c r="W41" s="292"/>
      <c r="X41" s="292"/>
      <c r="Y41" s="292"/>
      <c r="Z41" s="292"/>
      <c r="AA41" s="292">
        <f t="shared" si="2"/>
        <v>9</v>
      </c>
      <c r="AB41" s="224"/>
      <c r="AC41" s="224"/>
      <c r="AD41" s="224"/>
      <c r="AE41" s="224">
        <f t="shared" si="3"/>
        <v>9</v>
      </c>
    </row>
    <row r="42" spans="1:31" ht="40.5" customHeight="1">
      <c r="A42" s="294"/>
      <c r="B42" s="528" t="s">
        <v>643</v>
      </c>
      <c r="C42" s="528"/>
      <c r="D42" s="528"/>
      <c r="E42" s="528"/>
      <c r="F42" s="528"/>
      <c r="G42" s="292">
        <f t="shared" si="5"/>
        <v>48</v>
      </c>
      <c r="H42" s="292"/>
      <c r="I42" s="292"/>
      <c r="J42" s="292"/>
      <c r="K42" s="292">
        <v>48</v>
      </c>
      <c r="L42" s="292"/>
      <c r="M42" s="292"/>
      <c r="N42" s="292"/>
      <c r="O42" s="292"/>
      <c r="P42" s="292"/>
      <c r="Q42" s="292"/>
      <c r="R42" s="224"/>
      <c r="S42" s="224"/>
      <c r="T42" s="292"/>
      <c r="U42" s="292"/>
      <c r="V42" s="292"/>
      <c r="W42" s="292"/>
      <c r="X42" s="292"/>
      <c r="Y42" s="292"/>
      <c r="Z42" s="292"/>
      <c r="AA42" s="292">
        <f t="shared" si="2"/>
        <v>48</v>
      </c>
      <c r="AB42" s="224"/>
      <c r="AC42" s="224"/>
      <c r="AD42" s="224"/>
      <c r="AE42" s="224">
        <f t="shared" si="3"/>
        <v>48</v>
      </c>
    </row>
    <row r="43" spans="1:31" ht="78" customHeight="1">
      <c r="A43" s="294">
        <v>3</v>
      </c>
      <c r="B43" s="532" t="s">
        <v>644</v>
      </c>
      <c r="C43" s="532"/>
      <c r="D43" s="532"/>
      <c r="E43" s="532"/>
      <c r="F43" s="532"/>
      <c r="G43" s="292"/>
      <c r="H43" s="292"/>
      <c r="I43" s="292"/>
      <c r="J43" s="292"/>
      <c r="K43" s="292"/>
      <c r="L43" s="225">
        <f t="shared" ref="L43:L44" si="6">SUM(M43,N43,O43,P43)</f>
        <v>4460</v>
      </c>
      <c r="M43" s="292">
        <v>0</v>
      </c>
      <c r="N43" s="292">
        <v>0</v>
      </c>
      <c r="O43" s="225">
        <f>SUM(O44)</f>
        <v>1392</v>
      </c>
      <c r="P43" s="225">
        <f>SUM(P44)</f>
        <v>3068</v>
      </c>
      <c r="Q43" s="292"/>
      <c r="R43" s="292"/>
      <c r="S43" s="292"/>
      <c r="T43" s="292"/>
      <c r="U43" s="292"/>
      <c r="V43" s="292"/>
      <c r="W43" s="292"/>
      <c r="X43" s="292"/>
      <c r="Y43" s="292"/>
      <c r="Z43" s="292"/>
      <c r="AA43" s="225">
        <f t="shared" si="2"/>
        <v>4460</v>
      </c>
      <c r="AB43" s="224"/>
      <c r="AC43" s="224"/>
      <c r="AD43" s="260">
        <f t="shared" si="3"/>
        <v>1392</v>
      </c>
      <c r="AE43" s="260">
        <f t="shared" si="3"/>
        <v>3068</v>
      </c>
    </row>
    <row r="44" spans="1:31" ht="75" customHeight="1">
      <c r="A44" s="294"/>
      <c r="B44" s="529" t="s">
        <v>554</v>
      </c>
      <c r="C44" s="530"/>
      <c r="D44" s="530"/>
      <c r="E44" s="530"/>
      <c r="F44" s="531"/>
      <c r="G44" s="292"/>
      <c r="H44" s="292"/>
      <c r="I44" s="292"/>
      <c r="J44" s="292"/>
      <c r="K44" s="292"/>
      <c r="L44" s="292">
        <f t="shared" si="6"/>
        <v>4460</v>
      </c>
      <c r="M44" s="292"/>
      <c r="N44" s="292"/>
      <c r="O44" s="292">
        <v>1392</v>
      </c>
      <c r="P44" s="292">
        <v>3068</v>
      </c>
      <c r="Q44" s="292"/>
      <c r="R44" s="292"/>
      <c r="S44" s="292"/>
      <c r="T44" s="292"/>
      <c r="U44" s="292"/>
      <c r="V44" s="292"/>
      <c r="W44" s="292"/>
      <c r="X44" s="292"/>
      <c r="Y44" s="292"/>
      <c r="Z44" s="292"/>
      <c r="AA44" s="292">
        <f t="shared" si="2"/>
        <v>4460</v>
      </c>
      <c r="AB44" s="224"/>
      <c r="AC44" s="224"/>
      <c r="AD44" s="224">
        <f t="shared" si="3"/>
        <v>1392</v>
      </c>
      <c r="AE44" s="224">
        <f t="shared" si="3"/>
        <v>3068</v>
      </c>
    </row>
    <row r="45" spans="1:31" ht="58.5" customHeight="1">
      <c r="A45" s="518" t="s">
        <v>50</v>
      </c>
      <c r="B45" s="519"/>
      <c r="C45" s="519"/>
      <c r="D45" s="519"/>
      <c r="E45" s="519"/>
      <c r="F45" s="520"/>
      <c r="G45" s="225">
        <f>SUM(H45:K45)</f>
        <v>2988</v>
      </c>
      <c r="H45" s="225">
        <f t="shared" ref="H45:K45" si="7">H27+H38+H43</f>
        <v>0</v>
      </c>
      <c r="I45" s="225">
        <f t="shared" si="7"/>
        <v>0</v>
      </c>
      <c r="J45" s="225">
        <f t="shared" si="7"/>
        <v>0</v>
      </c>
      <c r="K45" s="225">
        <f t="shared" si="7"/>
        <v>2988</v>
      </c>
      <c r="L45" s="225">
        <f>SUM(M45:P45)</f>
        <v>4460</v>
      </c>
      <c r="M45" s="225">
        <f>M27+M38+M43</f>
        <v>0</v>
      </c>
      <c r="N45" s="225">
        <f t="shared" ref="N45:P45" si="8">N27+N38+N43</f>
        <v>0</v>
      </c>
      <c r="O45" s="225">
        <f t="shared" si="8"/>
        <v>1392</v>
      </c>
      <c r="P45" s="225">
        <f t="shared" si="8"/>
        <v>3068</v>
      </c>
      <c r="Q45" s="225">
        <f>SUM(R45:U45)</f>
        <v>1165</v>
      </c>
      <c r="R45" s="225">
        <f>R27+R38+R43</f>
        <v>280</v>
      </c>
      <c r="S45" s="225">
        <f t="shared" ref="S45:U45" si="9">S27+S38+S43</f>
        <v>290</v>
      </c>
      <c r="T45" s="225">
        <f t="shared" si="9"/>
        <v>290</v>
      </c>
      <c r="U45" s="225">
        <f t="shared" si="9"/>
        <v>305</v>
      </c>
      <c r="V45" s="225">
        <f>SUM(W45:Z45)</f>
        <v>0</v>
      </c>
      <c r="W45" s="225">
        <f>W27+W38+W43</f>
        <v>0</v>
      </c>
      <c r="X45" s="225">
        <f t="shared" ref="X45:Z45" si="10">X27+X38+X43</f>
        <v>0</v>
      </c>
      <c r="Y45" s="225">
        <f t="shared" si="10"/>
        <v>0</v>
      </c>
      <c r="Z45" s="225">
        <f t="shared" si="10"/>
        <v>0</v>
      </c>
      <c r="AA45" s="225">
        <f>SUM(AB45:AE45)</f>
        <v>8613</v>
      </c>
      <c r="AB45" s="260">
        <f t="shared" si="3"/>
        <v>280</v>
      </c>
      <c r="AC45" s="260">
        <f t="shared" ref="AC45" si="11">I45+N45+S45+X45</f>
        <v>290</v>
      </c>
      <c r="AD45" s="260">
        <f t="shared" ref="AD45" si="12">J45+O45+T45+Y45</f>
        <v>1682</v>
      </c>
      <c r="AE45" s="260">
        <f t="shared" ref="AE45" si="13">K45+P45+U45+Z45</f>
        <v>6361</v>
      </c>
    </row>
    <row r="46" spans="1:31" ht="61.5" customHeight="1">
      <c r="A46" s="521" t="s">
        <v>51</v>
      </c>
      <c r="B46" s="522"/>
      <c r="C46" s="522"/>
      <c r="D46" s="522"/>
      <c r="E46" s="522"/>
      <c r="F46" s="523"/>
      <c r="G46" s="226">
        <f>G45/AA45*100</f>
        <v>34.691745036572627</v>
      </c>
      <c r="H46" s="226"/>
      <c r="I46" s="226"/>
      <c r="J46" s="226"/>
      <c r="K46" s="226"/>
      <c r="L46" s="226">
        <f>L45/AA45*100</f>
        <v>51.782189713224192</v>
      </c>
      <c r="M46" s="226"/>
      <c r="N46" s="226"/>
      <c r="O46" s="226"/>
      <c r="P46" s="226"/>
      <c r="Q46" s="226">
        <f>Q45/AA45*100</f>
        <v>13.526065250203182</v>
      </c>
      <c r="R46" s="226"/>
      <c r="S46" s="226"/>
      <c r="T46" s="226"/>
      <c r="U46" s="226"/>
      <c r="V46" s="226">
        <f>V45/AA45*100</f>
        <v>0</v>
      </c>
      <c r="W46" s="291"/>
      <c r="X46" s="291"/>
      <c r="Y46" s="291"/>
      <c r="Z46" s="291"/>
      <c r="AA46" s="226">
        <v>100</v>
      </c>
      <c r="AB46" s="291"/>
      <c r="AC46" s="291"/>
      <c r="AD46" s="291"/>
      <c r="AE46" s="291"/>
    </row>
    <row r="47" spans="1:31" ht="20.100000000000001" customHeight="1">
      <c r="A47" s="296"/>
      <c r="B47" s="296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296"/>
      <c r="T47" s="296"/>
      <c r="U47" s="296"/>
      <c r="V47" s="296"/>
      <c r="W47" s="113"/>
      <c r="X47" s="296"/>
      <c r="Y47" s="296"/>
      <c r="Z47" s="296"/>
      <c r="AA47" s="296"/>
    </row>
    <row r="48" spans="1:31" ht="54" customHeight="1">
      <c r="A48" s="105"/>
      <c r="B48" s="10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</row>
    <row r="49" spans="1:31" s="108" customFormat="1" ht="20.100000000000001" customHeight="1">
      <c r="B49" s="108" t="s">
        <v>355</v>
      </c>
    </row>
    <row r="50" spans="1:31" s="114" customFormat="1" ht="20.100000000000001" customHeight="1">
      <c r="A50" s="52"/>
      <c r="B50" s="52"/>
      <c r="C50" s="52"/>
      <c r="D50" s="52"/>
      <c r="E50" s="52"/>
      <c r="F50" s="52"/>
      <c r="G50" s="52"/>
      <c r="H50" s="52"/>
      <c r="I50" s="52"/>
      <c r="K50" s="52"/>
      <c r="AE50" s="107" t="s">
        <v>324</v>
      </c>
    </row>
    <row r="51" spans="1:31" s="306" customFormat="1" ht="34.5" customHeight="1">
      <c r="A51" s="387" t="s">
        <v>47</v>
      </c>
      <c r="B51" s="388" t="s">
        <v>178</v>
      </c>
      <c r="C51" s="388" t="s">
        <v>188</v>
      </c>
      <c r="D51" s="388"/>
      <c r="E51" s="388" t="s">
        <v>144</v>
      </c>
      <c r="F51" s="388"/>
      <c r="G51" s="388" t="s">
        <v>335</v>
      </c>
      <c r="H51" s="388"/>
      <c r="I51" s="388" t="s">
        <v>336</v>
      </c>
      <c r="J51" s="388"/>
      <c r="K51" s="388" t="s">
        <v>446</v>
      </c>
      <c r="L51" s="388"/>
      <c r="M51" s="388"/>
      <c r="N51" s="388"/>
      <c r="O51" s="388"/>
      <c r="P51" s="388"/>
      <c r="Q51" s="388"/>
      <c r="R51" s="388"/>
      <c r="S51" s="388"/>
      <c r="T51" s="388"/>
      <c r="U51" s="388" t="s">
        <v>415</v>
      </c>
      <c r="V51" s="388"/>
      <c r="W51" s="388"/>
      <c r="X51" s="388"/>
      <c r="Y51" s="388"/>
      <c r="Z51" s="388" t="s">
        <v>283</v>
      </c>
      <c r="AA51" s="388"/>
      <c r="AB51" s="388"/>
      <c r="AC51" s="388"/>
      <c r="AD51" s="388"/>
      <c r="AE51" s="388"/>
    </row>
    <row r="52" spans="1:31" s="306" customFormat="1" ht="63.75" customHeight="1">
      <c r="A52" s="387"/>
      <c r="B52" s="388"/>
      <c r="C52" s="388"/>
      <c r="D52" s="388"/>
      <c r="E52" s="388"/>
      <c r="F52" s="388"/>
      <c r="G52" s="388"/>
      <c r="H52" s="388"/>
      <c r="I52" s="388"/>
      <c r="J52" s="388"/>
      <c r="K52" s="388" t="s">
        <v>198</v>
      </c>
      <c r="L52" s="388"/>
      <c r="M52" s="388" t="s">
        <v>199</v>
      </c>
      <c r="N52" s="388"/>
      <c r="O52" s="388" t="s">
        <v>187</v>
      </c>
      <c r="P52" s="388"/>
      <c r="Q52" s="388"/>
      <c r="R52" s="388"/>
      <c r="S52" s="388"/>
      <c r="T52" s="388"/>
      <c r="U52" s="388"/>
      <c r="V52" s="388"/>
      <c r="W52" s="388"/>
      <c r="X52" s="388"/>
      <c r="Y52" s="388"/>
      <c r="Z52" s="388"/>
      <c r="AA52" s="388"/>
      <c r="AB52" s="388"/>
      <c r="AC52" s="388"/>
      <c r="AD52" s="388"/>
      <c r="AE52" s="388"/>
    </row>
    <row r="53" spans="1:31" s="307" customFormat="1" ht="82.5" customHeight="1">
      <c r="A53" s="387"/>
      <c r="B53" s="388"/>
      <c r="C53" s="388"/>
      <c r="D53" s="388"/>
      <c r="E53" s="388"/>
      <c r="F53" s="388"/>
      <c r="G53" s="388"/>
      <c r="H53" s="388"/>
      <c r="I53" s="388"/>
      <c r="J53" s="388"/>
      <c r="K53" s="388"/>
      <c r="L53" s="388"/>
      <c r="M53" s="388"/>
      <c r="N53" s="388"/>
      <c r="O53" s="388" t="s">
        <v>175</v>
      </c>
      <c r="P53" s="388"/>
      <c r="Q53" s="388" t="s">
        <v>176</v>
      </c>
      <c r="R53" s="388"/>
      <c r="S53" s="388" t="s">
        <v>177</v>
      </c>
      <c r="T53" s="388"/>
      <c r="U53" s="388"/>
      <c r="V53" s="388"/>
      <c r="W53" s="388"/>
      <c r="X53" s="388"/>
      <c r="Y53" s="388"/>
      <c r="Z53" s="388"/>
      <c r="AA53" s="388"/>
      <c r="AB53" s="388"/>
      <c r="AC53" s="388"/>
      <c r="AD53" s="388"/>
      <c r="AE53" s="388"/>
    </row>
    <row r="54" spans="1:31" s="306" customFormat="1" ht="33" customHeight="1">
      <c r="A54" s="277">
        <v>1</v>
      </c>
      <c r="B54" s="278">
        <v>2</v>
      </c>
      <c r="C54" s="388">
        <v>3</v>
      </c>
      <c r="D54" s="388"/>
      <c r="E54" s="388">
        <v>4</v>
      </c>
      <c r="F54" s="388"/>
      <c r="G54" s="388">
        <v>5</v>
      </c>
      <c r="H54" s="388"/>
      <c r="I54" s="388">
        <v>6</v>
      </c>
      <c r="J54" s="388"/>
      <c r="K54" s="457">
        <v>7</v>
      </c>
      <c r="L54" s="362"/>
      <c r="M54" s="457">
        <v>8</v>
      </c>
      <c r="N54" s="362"/>
      <c r="O54" s="388">
        <v>9</v>
      </c>
      <c r="P54" s="388"/>
      <c r="Q54" s="387">
        <v>10</v>
      </c>
      <c r="R54" s="387"/>
      <c r="S54" s="388">
        <v>11</v>
      </c>
      <c r="T54" s="388"/>
      <c r="U54" s="388">
        <v>12</v>
      </c>
      <c r="V54" s="388"/>
      <c r="W54" s="388"/>
      <c r="X54" s="388"/>
      <c r="Y54" s="388"/>
      <c r="Z54" s="388">
        <v>13</v>
      </c>
      <c r="AA54" s="388"/>
      <c r="AB54" s="388"/>
      <c r="AC54" s="388"/>
      <c r="AD54" s="388"/>
      <c r="AE54" s="388"/>
    </row>
    <row r="55" spans="1:31" s="306" customFormat="1" ht="37.5" customHeight="1">
      <c r="A55" s="106"/>
      <c r="B55" s="115"/>
      <c r="C55" s="350"/>
      <c r="D55" s="350"/>
      <c r="E55" s="495"/>
      <c r="F55" s="495"/>
      <c r="G55" s="495"/>
      <c r="H55" s="495"/>
      <c r="I55" s="495"/>
      <c r="J55" s="495"/>
      <c r="K55" s="500"/>
      <c r="L55" s="502"/>
      <c r="M55" s="500">
        <f t="shared" ref="M55" si="14">SUM(O55,Q55,S55)</f>
        <v>0</v>
      </c>
      <c r="N55" s="502"/>
      <c r="O55" s="495"/>
      <c r="P55" s="495"/>
      <c r="Q55" s="495"/>
      <c r="R55" s="495"/>
      <c r="S55" s="495"/>
      <c r="T55" s="495"/>
      <c r="U55" s="534"/>
      <c r="V55" s="534"/>
      <c r="W55" s="534"/>
      <c r="X55" s="534"/>
      <c r="Y55" s="534"/>
      <c r="Z55" s="533"/>
      <c r="AA55" s="533"/>
      <c r="AB55" s="533"/>
      <c r="AC55" s="533"/>
      <c r="AD55" s="533"/>
      <c r="AE55" s="533"/>
    </row>
    <row r="56" spans="1:31" s="306" customFormat="1" ht="48" customHeight="1">
      <c r="A56" s="451" t="s">
        <v>50</v>
      </c>
      <c r="B56" s="452"/>
      <c r="C56" s="452"/>
      <c r="D56" s="453"/>
      <c r="E56" s="496">
        <f>SUM(E55:E55)</f>
        <v>0</v>
      </c>
      <c r="F56" s="496"/>
      <c r="G56" s="496">
        <f>SUM(G55:G55)</f>
        <v>0</v>
      </c>
      <c r="H56" s="496"/>
      <c r="I56" s="496">
        <f>SUM(I55:I55)</f>
        <v>0</v>
      </c>
      <c r="J56" s="496"/>
      <c r="K56" s="496">
        <f>SUM(K55:K55)</f>
        <v>0</v>
      </c>
      <c r="L56" s="496"/>
      <c r="M56" s="496">
        <f>SUM(M55:M55)</f>
        <v>0</v>
      </c>
      <c r="N56" s="496"/>
      <c r="O56" s="496">
        <f>SUM(O55:O55)</f>
        <v>0</v>
      </c>
      <c r="P56" s="496"/>
      <c r="Q56" s="496">
        <f>SUM(Q55:Q55)</f>
        <v>0</v>
      </c>
      <c r="R56" s="496"/>
      <c r="S56" s="496">
        <f>SUM(S55:S55)</f>
        <v>0</v>
      </c>
      <c r="T56" s="496"/>
      <c r="U56" s="499"/>
      <c r="V56" s="499"/>
      <c r="W56" s="499"/>
      <c r="X56" s="499"/>
      <c r="Y56" s="499"/>
      <c r="Z56" s="494"/>
      <c r="AA56" s="494"/>
      <c r="AB56" s="494"/>
      <c r="AC56" s="494"/>
      <c r="AD56" s="494"/>
      <c r="AE56" s="494"/>
    </row>
    <row r="57" spans="1:31" s="116" customFormat="1" ht="75" customHeight="1">
      <c r="B57" s="491" t="s">
        <v>655</v>
      </c>
      <c r="C57" s="492"/>
      <c r="D57" s="492"/>
      <c r="E57" s="492"/>
      <c r="F57" s="492"/>
      <c r="G57" s="302"/>
      <c r="H57" s="302"/>
      <c r="I57" s="302"/>
      <c r="J57" s="302"/>
      <c r="K57" s="302"/>
      <c r="L57" s="493" t="s">
        <v>161</v>
      </c>
      <c r="M57" s="493"/>
      <c r="N57" s="493"/>
      <c r="O57" s="493"/>
      <c r="P57" s="493"/>
      <c r="Q57" s="117"/>
      <c r="R57" s="117"/>
      <c r="S57" s="117"/>
      <c r="T57" s="117"/>
      <c r="U57" s="117"/>
      <c r="V57" s="374" t="s">
        <v>558</v>
      </c>
      <c r="W57" s="374"/>
      <c r="X57" s="374"/>
      <c r="Y57" s="374"/>
      <c r="Z57" s="374"/>
    </row>
    <row r="58" spans="1:31" s="273" customFormat="1" ht="19.5" customHeight="1">
      <c r="B58" s="118"/>
      <c r="C58" s="273" t="s">
        <v>69</v>
      </c>
      <c r="E58" s="50"/>
      <c r="F58" s="50"/>
      <c r="G58" s="50"/>
      <c r="H58" s="50"/>
      <c r="I58" s="50"/>
      <c r="J58" s="50"/>
      <c r="K58" s="50"/>
      <c r="M58" s="118"/>
      <c r="N58" s="274" t="s">
        <v>70</v>
      </c>
      <c r="O58" s="118"/>
      <c r="Q58" s="50"/>
      <c r="R58" s="50"/>
      <c r="S58" s="50"/>
      <c r="V58" s="376" t="s">
        <v>100</v>
      </c>
      <c r="W58" s="376"/>
      <c r="X58" s="376"/>
      <c r="Y58" s="376"/>
      <c r="Z58" s="376"/>
    </row>
    <row r="59" spans="1:31" ht="20.100000000000001" customHeight="1">
      <c r="B59" s="119"/>
      <c r="C59" s="119"/>
      <c r="D59" s="119"/>
      <c r="E59" s="119"/>
      <c r="F59" s="119"/>
      <c r="G59" s="119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19"/>
      <c r="U59" s="119"/>
    </row>
    <row r="60" spans="1:31" ht="20.100000000000001" customHeight="1">
      <c r="B60" s="119"/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</row>
    <row r="61" spans="1:31">
      <c r="B61" s="119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</row>
    <row r="62" spans="1:31" s="472" customFormat="1" ht="19.149999999999999" customHeight="1">
      <c r="A62" s="471" t="s">
        <v>329</v>
      </c>
    </row>
    <row r="65" spans="2:2">
      <c r="B65" s="308"/>
    </row>
    <row r="66" spans="2:2">
      <c r="B66" s="308"/>
    </row>
    <row r="67" spans="2:2">
      <c r="B67" s="308"/>
    </row>
    <row r="68" spans="2:2">
      <c r="B68" s="308"/>
    </row>
    <row r="69" spans="2:2">
      <c r="B69" s="308"/>
    </row>
    <row r="70" spans="2:2">
      <c r="B70" s="308"/>
    </row>
    <row r="71" spans="2:2">
      <c r="B71" s="308"/>
    </row>
  </sheetData>
  <mergeCells count="169">
    <mergeCell ref="Q16:S16"/>
    <mergeCell ref="T16:V16"/>
    <mergeCell ref="W16:Y16"/>
    <mergeCell ref="Z16:AB16"/>
    <mergeCell ref="AC16:AE16"/>
    <mergeCell ref="B31:F31"/>
    <mergeCell ref="B38:F38"/>
    <mergeCell ref="B30:F30"/>
    <mergeCell ref="B28:F28"/>
    <mergeCell ref="B27:F27"/>
    <mergeCell ref="B29:F29"/>
    <mergeCell ref="B35:F35"/>
    <mergeCell ref="B36:F36"/>
    <mergeCell ref="B37:F37"/>
    <mergeCell ref="Z4:AB5"/>
    <mergeCell ref="AC4:AE5"/>
    <mergeCell ref="AC6:AE6"/>
    <mergeCell ref="R24:U24"/>
    <mergeCell ref="Z8:AB8"/>
    <mergeCell ref="V8:Y8"/>
    <mergeCell ref="AA24:AA25"/>
    <mergeCell ref="R8:U8"/>
    <mergeCell ref="Q12:Y12"/>
    <mergeCell ref="W13:Y14"/>
    <mergeCell ref="W15:Y15"/>
    <mergeCell ref="R7:U7"/>
    <mergeCell ref="W24:Z24"/>
    <mergeCell ref="AC8:AE8"/>
    <mergeCell ref="AC7:AE7"/>
    <mergeCell ref="Z7:AB7"/>
    <mergeCell ref="Q24:Q25"/>
    <mergeCell ref="AA23:AE23"/>
    <mergeCell ref="Z12:AB14"/>
    <mergeCell ref="V24:V25"/>
    <mergeCell ref="AB24:AE24"/>
    <mergeCell ref="Q15:S15"/>
    <mergeCell ref="T13:V14"/>
    <mergeCell ref="N7:Q7"/>
    <mergeCell ref="Z6:AB6"/>
    <mergeCell ref="R6:U6"/>
    <mergeCell ref="Z17:AB17"/>
    <mergeCell ref="W17:Y17"/>
    <mergeCell ref="N12:P14"/>
    <mergeCell ref="B26:F26"/>
    <mergeCell ref="V23:Z23"/>
    <mergeCell ref="Q23:U23"/>
    <mergeCell ref="M24:P24"/>
    <mergeCell ref="G17:M17"/>
    <mergeCell ref="B12:B14"/>
    <mergeCell ref="Z15:AB15"/>
    <mergeCell ref="B23:F25"/>
    <mergeCell ref="V7:Y7"/>
    <mergeCell ref="G12:M14"/>
    <mergeCell ref="G23:K23"/>
    <mergeCell ref="G24:G25"/>
    <mergeCell ref="G7:M7"/>
    <mergeCell ref="C8:F8"/>
    <mergeCell ref="G8:M8"/>
    <mergeCell ref="G18:M18"/>
    <mergeCell ref="C16:F16"/>
    <mergeCell ref="G16:M16"/>
    <mergeCell ref="N16:P16"/>
    <mergeCell ref="Z54:AE54"/>
    <mergeCell ref="Q55:R55"/>
    <mergeCell ref="M54:N54"/>
    <mergeCell ref="U51:Y53"/>
    <mergeCell ref="U54:Y54"/>
    <mergeCell ref="S55:T55"/>
    <mergeCell ref="Q53:R53"/>
    <mergeCell ref="Z55:AE55"/>
    <mergeCell ref="U55:Y55"/>
    <mergeCell ref="S53:T53"/>
    <mergeCell ref="Z51:AE53"/>
    <mergeCell ref="I56:J56"/>
    <mergeCell ref="G4:M5"/>
    <mergeCell ref="C7:F7"/>
    <mergeCell ref="G6:M6"/>
    <mergeCell ref="N5:Q5"/>
    <mergeCell ref="N4:Y4"/>
    <mergeCell ref="R5:U5"/>
    <mergeCell ref="V5:Y5"/>
    <mergeCell ref="V6:Y6"/>
    <mergeCell ref="N6:Q6"/>
    <mergeCell ref="Q56:R56"/>
    <mergeCell ref="L23:P23"/>
    <mergeCell ref="L24:L25"/>
    <mergeCell ref="K56:L56"/>
    <mergeCell ref="G55:H55"/>
    <mergeCell ref="E54:F54"/>
    <mergeCell ref="C54:D54"/>
    <mergeCell ref="I54:J54"/>
    <mergeCell ref="G54:H54"/>
    <mergeCell ref="K52:L53"/>
    <mergeCell ref="M55:N55"/>
    <mergeCell ref="Q54:R54"/>
    <mergeCell ref="O55:P55"/>
    <mergeCell ref="O53:P53"/>
    <mergeCell ref="A4:A5"/>
    <mergeCell ref="B4:B5"/>
    <mergeCell ref="C4:F5"/>
    <mergeCell ref="A51:A53"/>
    <mergeCell ref="B51:B53"/>
    <mergeCell ref="C51:D53"/>
    <mergeCell ref="A45:F45"/>
    <mergeCell ref="A46:F46"/>
    <mergeCell ref="E51:F53"/>
    <mergeCell ref="A12:A14"/>
    <mergeCell ref="C6:F6"/>
    <mergeCell ref="A23:A25"/>
    <mergeCell ref="C18:F18"/>
    <mergeCell ref="A18:B18"/>
    <mergeCell ref="A8:B8"/>
    <mergeCell ref="B39:F39"/>
    <mergeCell ref="B40:F40"/>
    <mergeCell ref="B42:F42"/>
    <mergeCell ref="B32:F32"/>
    <mergeCell ref="B33:F33"/>
    <mergeCell ref="B34:F34"/>
    <mergeCell ref="B41:F41"/>
    <mergeCell ref="B44:F44"/>
    <mergeCell ref="B43:F43"/>
    <mergeCell ref="AB1:AE1"/>
    <mergeCell ref="S56:T56"/>
    <mergeCell ref="U56:Y56"/>
    <mergeCell ref="Q13:S14"/>
    <mergeCell ref="K51:T51"/>
    <mergeCell ref="N8:Q8"/>
    <mergeCell ref="I55:J55"/>
    <mergeCell ref="H24:K24"/>
    <mergeCell ref="I51:J53"/>
    <mergeCell ref="AD3:AE3"/>
    <mergeCell ref="O52:T52"/>
    <mergeCell ref="S54:T54"/>
    <mergeCell ref="T18:V18"/>
    <mergeCell ref="Q18:S18"/>
    <mergeCell ref="N18:P18"/>
    <mergeCell ref="Z18:AB18"/>
    <mergeCell ref="W18:Y18"/>
    <mergeCell ref="O54:P54"/>
    <mergeCell ref="G51:H53"/>
    <mergeCell ref="K54:L54"/>
    <mergeCell ref="K55:L55"/>
    <mergeCell ref="G56:H56"/>
    <mergeCell ref="M56:N56"/>
    <mergeCell ref="O56:P56"/>
    <mergeCell ref="A62:XFD62"/>
    <mergeCell ref="AC18:AE18"/>
    <mergeCell ref="AC12:AE14"/>
    <mergeCell ref="AC15:AE15"/>
    <mergeCell ref="AC17:AE17"/>
    <mergeCell ref="C12:F14"/>
    <mergeCell ref="C15:F15"/>
    <mergeCell ref="N17:P17"/>
    <mergeCell ref="C17:F17"/>
    <mergeCell ref="T15:V15"/>
    <mergeCell ref="Q17:S17"/>
    <mergeCell ref="G15:M15"/>
    <mergeCell ref="N15:P15"/>
    <mergeCell ref="T17:V17"/>
    <mergeCell ref="V58:Z58"/>
    <mergeCell ref="B57:F57"/>
    <mergeCell ref="L57:P57"/>
    <mergeCell ref="V57:Z57"/>
    <mergeCell ref="Z56:AE56"/>
    <mergeCell ref="A56:D56"/>
    <mergeCell ref="M52:N53"/>
    <mergeCell ref="C55:D55"/>
    <mergeCell ref="E55:F55"/>
    <mergeCell ref="E56:F56"/>
  </mergeCells>
  <phoneticPr fontId="3" type="noConversion"/>
  <pageMargins left="0.23622047244094491" right="0.15748031496062992" top="0.19685039370078741" bottom="0.19685039370078741" header="0.47244094488188981" footer="0.31496062992125984"/>
  <pageSetup paperSize="9" scale="37" orientation="landscape" verticalDpi="1200" r:id="rId1"/>
  <headerFooter alignWithMargins="0"/>
  <ignoredErrors>
    <ignoredError sqref="N8 R8:Y8 W18 E56:T56 T18 Q18" formulaRange="1"/>
    <ignoredError sqref="Z7:AE7 Z8:AE8 Z18:AE18 Z17 AC17" evalError="1"/>
    <ignoredError sqref="L45 Q45 V45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FF99"/>
    <pageSetUpPr fitToPage="1"/>
  </sheetPr>
  <dimension ref="A1:J20"/>
  <sheetViews>
    <sheetView view="pageBreakPreview" zoomScale="60" zoomScaleNormal="75" workbookViewId="0">
      <selection activeCell="M17" sqref="M17"/>
    </sheetView>
  </sheetViews>
  <sheetFormatPr defaultRowHeight="18.75"/>
  <cols>
    <col min="1" max="1" width="39.5703125" style="121" customWidth="1"/>
    <col min="2" max="2" width="10.85546875" style="121" customWidth="1"/>
    <col min="3" max="3" width="18" style="121" customWidth="1"/>
    <col min="4" max="4" width="18.42578125" style="121" customWidth="1"/>
    <col min="5" max="5" width="18.7109375" style="121" customWidth="1"/>
    <col min="6" max="6" width="17.7109375" style="121" customWidth="1"/>
    <col min="7" max="7" width="16.28515625" style="121" customWidth="1"/>
    <col min="8" max="8" width="14" style="121" customWidth="1"/>
    <col min="9" max="9" width="14.85546875" style="121" customWidth="1"/>
    <col min="10" max="10" width="14" style="121" customWidth="1"/>
    <col min="11" max="16384" width="9.140625" style="121"/>
  </cols>
  <sheetData>
    <row r="1" spans="1:10">
      <c r="H1" s="543"/>
      <c r="I1" s="543"/>
      <c r="J1" s="543"/>
    </row>
    <row r="2" spans="1:10">
      <c r="A2" s="13"/>
      <c r="I2" s="544" t="s">
        <v>358</v>
      </c>
      <c r="J2" s="544"/>
    </row>
    <row r="3" spans="1:10" ht="20.25">
      <c r="A3" s="551" t="s">
        <v>409</v>
      </c>
      <c r="B3" s="551"/>
      <c r="C3" s="551"/>
      <c r="D3" s="551"/>
      <c r="E3" s="551"/>
      <c r="F3" s="551"/>
      <c r="G3" s="551"/>
      <c r="H3" s="551"/>
      <c r="I3" s="551"/>
      <c r="J3" s="551"/>
    </row>
    <row r="4" spans="1:10">
      <c r="A4" s="552" t="s">
        <v>337</v>
      </c>
      <c r="B4" s="552"/>
      <c r="C4" s="552"/>
      <c r="D4" s="552"/>
      <c r="E4" s="552"/>
      <c r="F4" s="552"/>
      <c r="G4" s="552"/>
      <c r="H4" s="552"/>
      <c r="I4" s="552"/>
      <c r="J4" s="552"/>
    </row>
    <row r="5" spans="1:10" ht="32.25" customHeight="1">
      <c r="A5" s="556" t="s">
        <v>167</v>
      </c>
      <c r="B5" s="557" t="s">
        <v>17</v>
      </c>
      <c r="C5" s="557" t="s">
        <v>437</v>
      </c>
      <c r="D5" s="557" t="s">
        <v>438</v>
      </c>
      <c r="E5" s="559" t="s">
        <v>432</v>
      </c>
      <c r="F5" s="557" t="s">
        <v>439</v>
      </c>
      <c r="G5" s="553" t="s">
        <v>338</v>
      </c>
      <c r="H5" s="554"/>
      <c r="I5" s="554"/>
      <c r="J5" s="555"/>
    </row>
    <row r="6" spans="1:10" ht="128.25" customHeight="1">
      <c r="A6" s="556"/>
      <c r="B6" s="558"/>
      <c r="C6" s="558"/>
      <c r="D6" s="558"/>
      <c r="E6" s="560"/>
      <c r="F6" s="558"/>
      <c r="G6" s="6" t="s">
        <v>130</v>
      </c>
      <c r="H6" s="6" t="s">
        <v>131</v>
      </c>
      <c r="I6" s="6" t="s">
        <v>132</v>
      </c>
      <c r="J6" s="6" t="s">
        <v>64</v>
      </c>
    </row>
    <row r="7" spans="1:10" ht="31.5" customHeight="1">
      <c r="A7" s="37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</row>
    <row r="8" spans="1:10" ht="28.5" customHeight="1">
      <c r="A8" s="545" t="s">
        <v>410</v>
      </c>
      <c r="B8" s="546"/>
      <c r="C8" s="546"/>
      <c r="D8" s="546"/>
      <c r="E8" s="546"/>
      <c r="F8" s="546"/>
      <c r="G8" s="546"/>
      <c r="H8" s="546"/>
      <c r="I8" s="546"/>
      <c r="J8" s="547"/>
    </row>
    <row r="9" spans="1:10" ht="53.25" customHeight="1">
      <c r="A9" s="42" t="s">
        <v>340</v>
      </c>
      <c r="B9" s="22">
        <v>6000</v>
      </c>
      <c r="C9" s="32">
        <f>SUM(C11:C12)</f>
        <v>0</v>
      </c>
      <c r="D9" s="32">
        <f t="shared" ref="D9:J9" si="0">SUM(D11:D12)</f>
        <v>0</v>
      </c>
      <c r="E9" s="32">
        <f t="shared" si="0"/>
        <v>0</v>
      </c>
      <c r="F9" s="32">
        <f t="shared" si="0"/>
        <v>0</v>
      </c>
      <c r="G9" s="32">
        <f t="shared" si="0"/>
        <v>0</v>
      </c>
      <c r="H9" s="32">
        <f t="shared" si="0"/>
        <v>0</v>
      </c>
      <c r="I9" s="32">
        <f t="shared" si="0"/>
        <v>0</v>
      </c>
      <c r="J9" s="32">
        <f t="shared" si="0"/>
        <v>0</v>
      </c>
    </row>
    <row r="10" spans="1:10" ht="32.25" customHeight="1">
      <c r="A10" s="548" t="s">
        <v>342</v>
      </c>
      <c r="B10" s="549"/>
      <c r="C10" s="549"/>
      <c r="D10" s="549"/>
      <c r="E10" s="549"/>
      <c r="F10" s="549"/>
      <c r="G10" s="549"/>
      <c r="H10" s="549"/>
      <c r="I10" s="549"/>
      <c r="J10" s="550"/>
    </row>
    <row r="11" spans="1:10" ht="70.5" customHeight="1">
      <c r="A11" s="42" t="s">
        <v>343</v>
      </c>
      <c r="B11" s="22">
        <v>6010</v>
      </c>
      <c r="C11" s="31"/>
      <c r="D11" s="31"/>
      <c r="E11" s="31"/>
      <c r="F11" s="31">
        <f>SUM(G11:J11)</f>
        <v>0</v>
      </c>
      <c r="G11" s="31"/>
      <c r="H11" s="31"/>
      <c r="I11" s="31"/>
      <c r="J11" s="31"/>
    </row>
    <row r="12" spans="1:10" ht="51" customHeight="1">
      <c r="A12" s="42" t="s">
        <v>341</v>
      </c>
      <c r="B12" s="23">
        <v>6020</v>
      </c>
      <c r="C12" s="31"/>
      <c r="D12" s="31"/>
      <c r="E12" s="31"/>
      <c r="F12" s="31">
        <f>SUM(G12:J12)</f>
        <v>0</v>
      </c>
      <c r="G12" s="31"/>
      <c r="H12" s="31"/>
      <c r="I12" s="31"/>
      <c r="J12" s="31"/>
    </row>
    <row r="13" spans="1:10">
      <c r="A13" s="35"/>
      <c r="B13" s="35"/>
      <c r="C13" s="35"/>
      <c r="D13" s="35"/>
      <c r="E13" s="35"/>
      <c r="F13" s="24"/>
      <c r="G13" s="24"/>
      <c r="H13" s="24"/>
      <c r="I13" s="24"/>
      <c r="J13" s="24"/>
    </row>
    <row r="14" spans="1:10">
      <c r="A14" s="35"/>
      <c r="B14" s="35"/>
      <c r="C14" s="35"/>
      <c r="D14" s="35"/>
      <c r="E14" s="35"/>
      <c r="F14" s="24"/>
      <c r="G14" s="24"/>
      <c r="H14" s="24"/>
      <c r="I14" s="24"/>
      <c r="J14" s="24"/>
    </row>
    <row r="15" spans="1:10">
      <c r="A15" s="38"/>
      <c r="B15" s="16"/>
      <c r="C15" s="35"/>
      <c r="D15" s="35"/>
      <c r="E15" s="35"/>
      <c r="F15" s="35"/>
      <c r="G15" s="35"/>
      <c r="H15" s="35"/>
      <c r="I15" s="35"/>
      <c r="J15" s="35"/>
    </row>
    <row r="16" spans="1:10" ht="28.5" customHeight="1">
      <c r="A16" s="122" t="s">
        <v>653</v>
      </c>
      <c r="B16" s="20"/>
      <c r="C16" s="564" t="s">
        <v>87</v>
      </c>
      <c r="D16" s="565"/>
      <c r="E16" s="565"/>
      <c r="F16" s="565"/>
      <c r="G16" s="21"/>
      <c r="H16" s="566" t="s">
        <v>558</v>
      </c>
      <c r="I16" s="566"/>
      <c r="J16" s="566"/>
    </row>
    <row r="17" spans="1:10" ht="37.5" customHeight="1">
      <c r="A17" s="36" t="s">
        <v>69</v>
      </c>
      <c r="B17" s="35"/>
      <c r="C17" s="563" t="s">
        <v>70</v>
      </c>
      <c r="D17" s="563"/>
      <c r="E17" s="563"/>
      <c r="F17" s="563"/>
      <c r="G17" s="18"/>
      <c r="H17" s="395" t="s">
        <v>84</v>
      </c>
      <c r="I17" s="395"/>
      <c r="J17" s="395"/>
    </row>
    <row r="20" spans="1:10" ht="33.75" customHeight="1">
      <c r="A20" s="561" t="s">
        <v>618</v>
      </c>
      <c r="B20" s="561"/>
      <c r="C20" s="561"/>
      <c r="D20" s="561"/>
      <c r="H20" s="562" t="s">
        <v>619</v>
      </c>
      <c r="I20" s="562"/>
      <c r="J20" s="562"/>
    </row>
  </sheetData>
  <mergeCells count="19">
    <mergeCell ref="A20:D20"/>
    <mergeCell ref="H20:J20"/>
    <mergeCell ref="C17:F17"/>
    <mergeCell ref="H17:J17"/>
    <mergeCell ref="C16:F16"/>
    <mergeCell ref="H16:J16"/>
    <mergeCell ref="H1:J1"/>
    <mergeCell ref="I2:J2"/>
    <mergeCell ref="A8:J8"/>
    <mergeCell ref="A10:J10"/>
    <mergeCell ref="A3:J3"/>
    <mergeCell ref="A4:J4"/>
    <mergeCell ref="G5:J5"/>
    <mergeCell ref="A5:A6"/>
    <mergeCell ref="B5:B6"/>
    <mergeCell ref="C5:C6"/>
    <mergeCell ref="D5:D6"/>
    <mergeCell ref="E5:E6"/>
    <mergeCell ref="F5:F6"/>
  </mergeCells>
  <pageMargins left="0.24" right="0.16" top="0.2" bottom="0.2" header="0.31496062992125984" footer="0.31496062992125984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K324"/>
  <sheetViews>
    <sheetView view="pageBreakPreview" topLeftCell="A88" zoomScale="60" zoomScaleNormal="75" workbookViewId="0">
      <selection activeCell="A107" sqref="A107"/>
    </sheetView>
  </sheetViews>
  <sheetFormatPr defaultRowHeight="20.25"/>
  <cols>
    <col min="1" max="1" width="83.85546875" style="45" customWidth="1"/>
    <col min="2" max="2" width="14.85546875" style="47" customWidth="1"/>
    <col min="3" max="3" width="18.140625" style="47" customWidth="1"/>
    <col min="4" max="4" width="18" style="47" customWidth="1"/>
    <col min="5" max="5" width="18.5703125" style="47" customWidth="1"/>
    <col min="6" max="6" width="19.140625" style="45" customWidth="1"/>
    <col min="7" max="7" width="18" style="45" customWidth="1"/>
    <col min="8" max="8" width="18.42578125" style="45" customWidth="1"/>
    <col min="9" max="9" width="19" style="45" customWidth="1"/>
    <col min="10" max="10" width="18.140625" style="45" customWidth="1"/>
    <col min="11" max="11" width="29.5703125" style="45" customWidth="1"/>
    <col min="12" max="16384" width="9.140625" style="45"/>
  </cols>
  <sheetData>
    <row r="1" spans="1:11">
      <c r="K1" s="66" t="s">
        <v>363</v>
      </c>
    </row>
    <row r="2" spans="1:11" ht="22.5">
      <c r="A2" s="386" t="s">
        <v>172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</row>
    <row r="3" spans="1:11" ht="26.25" customHeight="1">
      <c r="A3" s="65"/>
      <c r="B3" s="55"/>
      <c r="C3" s="65"/>
      <c r="D3" s="65"/>
      <c r="E3" s="55"/>
      <c r="F3" s="65"/>
      <c r="G3" s="65"/>
      <c r="H3" s="65"/>
      <c r="I3" s="65"/>
      <c r="J3" s="87" t="s">
        <v>369</v>
      </c>
    </row>
    <row r="4" spans="1:11" ht="36" customHeight="1">
      <c r="A4" s="387" t="s">
        <v>167</v>
      </c>
      <c r="B4" s="388" t="s">
        <v>17</v>
      </c>
      <c r="C4" s="388" t="s">
        <v>437</v>
      </c>
      <c r="D4" s="388" t="s">
        <v>438</v>
      </c>
      <c r="E4" s="389" t="s">
        <v>432</v>
      </c>
      <c r="F4" s="388" t="s">
        <v>439</v>
      </c>
      <c r="G4" s="388" t="s">
        <v>338</v>
      </c>
      <c r="H4" s="388"/>
      <c r="I4" s="388"/>
      <c r="J4" s="388"/>
      <c r="K4" s="388" t="s">
        <v>157</v>
      </c>
    </row>
    <row r="5" spans="1:11" ht="72" customHeight="1">
      <c r="A5" s="387"/>
      <c r="B5" s="388"/>
      <c r="C5" s="388"/>
      <c r="D5" s="388"/>
      <c r="E5" s="389"/>
      <c r="F5" s="388"/>
      <c r="G5" s="67" t="s">
        <v>130</v>
      </c>
      <c r="H5" s="67" t="s">
        <v>131</v>
      </c>
      <c r="I5" s="67" t="s">
        <v>132</v>
      </c>
      <c r="J5" s="67" t="s">
        <v>64</v>
      </c>
      <c r="K5" s="388"/>
    </row>
    <row r="6" spans="1:11" ht="30.75" customHeight="1">
      <c r="A6" s="58">
        <v>1</v>
      </c>
      <c r="B6" s="62">
        <v>2</v>
      </c>
      <c r="C6" s="62">
        <v>3</v>
      </c>
      <c r="D6" s="62">
        <v>4</v>
      </c>
      <c r="E6" s="62">
        <v>5</v>
      </c>
      <c r="F6" s="62">
        <v>6</v>
      </c>
      <c r="G6" s="62">
        <v>7</v>
      </c>
      <c r="H6" s="62">
        <v>8</v>
      </c>
      <c r="I6" s="62">
        <v>9</v>
      </c>
      <c r="J6" s="62">
        <v>10</v>
      </c>
      <c r="K6" s="62">
        <v>11</v>
      </c>
    </row>
    <row r="7" spans="1:11" s="156" customFormat="1" ht="33" customHeight="1">
      <c r="A7" s="381" t="s">
        <v>171</v>
      </c>
      <c r="B7" s="382"/>
      <c r="C7" s="382"/>
      <c r="D7" s="382"/>
      <c r="E7" s="382"/>
      <c r="F7" s="382"/>
      <c r="G7" s="382"/>
      <c r="H7" s="382"/>
      <c r="I7" s="382"/>
      <c r="J7" s="382"/>
      <c r="K7" s="383"/>
    </row>
    <row r="8" spans="1:11" s="156" customFormat="1" ht="29.25" customHeight="1">
      <c r="A8" s="157" t="s">
        <v>142</v>
      </c>
      <c r="B8" s="158">
        <v>1000</v>
      </c>
      <c r="C8" s="159">
        <v>26032</v>
      </c>
      <c r="D8" s="155">
        <v>37700</v>
      </c>
      <c r="E8" s="155">
        <v>35780</v>
      </c>
      <c r="F8" s="153">
        <f>SUM(G8:J8)</f>
        <v>40410</v>
      </c>
      <c r="G8" s="155">
        <v>10150</v>
      </c>
      <c r="H8" s="155">
        <v>10130</v>
      </c>
      <c r="I8" s="155">
        <v>9830</v>
      </c>
      <c r="J8" s="155">
        <v>10300</v>
      </c>
      <c r="K8" s="157"/>
    </row>
    <row r="9" spans="1:11" s="156" customFormat="1" ht="29.25" customHeight="1">
      <c r="A9" s="157" t="s">
        <v>123</v>
      </c>
      <c r="B9" s="158">
        <v>1010</v>
      </c>
      <c r="C9" s="153">
        <f>SUM(C10:C17)</f>
        <v>-21961</v>
      </c>
      <c r="D9" s="60">
        <f>SUM(D10:D17)</f>
        <v>-32136</v>
      </c>
      <c r="E9" s="182">
        <f>SUM(E10:E17)</f>
        <v>-29684</v>
      </c>
      <c r="F9" s="153">
        <f>SUM(G9:J9)</f>
        <v>-33550</v>
      </c>
      <c r="G9" s="182">
        <f>SUM(G10:G17)</f>
        <v>-8427</v>
      </c>
      <c r="H9" s="182">
        <f>SUM(H10:H17)</f>
        <v>-8339</v>
      </c>
      <c r="I9" s="182">
        <f>SUM(I10:I17)</f>
        <v>-8212</v>
      </c>
      <c r="J9" s="182">
        <f>SUM(J10:J17)</f>
        <v>-8572</v>
      </c>
      <c r="K9" s="157"/>
    </row>
    <row r="10" spans="1:11" s="161" customFormat="1" ht="30.75" customHeight="1">
      <c r="A10" s="160" t="s">
        <v>310</v>
      </c>
      <c r="B10" s="152">
        <v>1011</v>
      </c>
      <c r="C10" s="152">
        <v>-3174</v>
      </c>
      <c r="D10" s="59">
        <v>-3100</v>
      </c>
      <c r="E10" s="183">
        <v>-4598</v>
      </c>
      <c r="F10" s="152">
        <f>SUM(G10:J10)</f>
        <v>-5170</v>
      </c>
      <c r="G10" s="183">
        <v>-1300</v>
      </c>
      <c r="H10" s="183">
        <v>-1290</v>
      </c>
      <c r="I10" s="183">
        <v>-1275</v>
      </c>
      <c r="J10" s="183">
        <v>-1305</v>
      </c>
      <c r="K10" s="160"/>
    </row>
    <row r="11" spans="1:11" s="161" customFormat="1" ht="30.75" customHeight="1">
      <c r="A11" s="160" t="s">
        <v>404</v>
      </c>
      <c r="B11" s="152">
        <v>1012</v>
      </c>
      <c r="C11" s="152">
        <v>-476</v>
      </c>
      <c r="D11" s="59">
        <v>-710</v>
      </c>
      <c r="E11" s="183">
        <v>-524</v>
      </c>
      <c r="F11" s="152">
        <f t="shared" ref="F11:F17" si="0">SUM(G11:J11)</f>
        <v>-570</v>
      </c>
      <c r="G11" s="183">
        <v>-190</v>
      </c>
      <c r="H11" s="183">
        <v>-120</v>
      </c>
      <c r="I11" s="183">
        <v>-70</v>
      </c>
      <c r="J11" s="183">
        <v>-190</v>
      </c>
      <c r="K11" s="160"/>
    </row>
    <row r="12" spans="1:11" s="161" customFormat="1" ht="30.75" customHeight="1">
      <c r="A12" s="160" t="s">
        <v>311</v>
      </c>
      <c r="B12" s="152">
        <v>1013</v>
      </c>
      <c r="C12" s="152">
        <v>-506</v>
      </c>
      <c r="D12" s="59">
        <v>-560</v>
      </c>
      <c r="E12" s="183">
        <v>-535</v>
      </c>
      <c r="F12" s="152">
        <f t="shared" si="0"/>
        <v>-580</v>
      </c>
      <c r="G12" s="183">
        <v>-170</v>
      </c>
      <c r="H12" s="183">
        <v>-160</v>
      </c>
      <c r="I12" s="183">
        <v>-80</v>
      </c>
      <c r="J12" s="183">
        <v>-170</v>
      </c>
      <c r="K12" s="160"/>
    </row>
    <row r="13" spans="1:11" s="161" customFormat="1" ht="30.75" customHeight="1">
      <c r="A13" s="160" t="s">
        <v>5</v>
      </c>
      <c r="B13" s="152">
        <v>1014</v>
      </c>
      <c r="C13" s="152">
        <v>-12980</v>
      </c>
      <c r="D13" s="59">
        <v>-20924</v>
      </c>
      <c r="E13" s="183">
        <v>-17185</v>
      </c>
      <c r="F13" s="152">
        <f t="shared" si="0"/>
        <v>-19830</v>
      </c>
      <c r="G13" s="183">
        <v>-4930</v>
      </c>
      <c r="H13" s="183">
        <v>-4925</v>
      </c>
      <c r="I13" s="183">
        <v>-4955</v>
      </c>
      <c r="J13" s="183">
        <v>-5020</v>
      </c>
      <c r="K13" s="160"/>
    </row>
    <row r="14" spans="1:11" s="161" customFormat="1" ht="30.75" customHeight="1">
      <c r="A14" s="160" t="s">
        <v>6</v>
      </c>
      <c r="B14" s="152">
        <v>1015</v>
      </c>
      <c r="C14" s="152">
        <v>-2416</v>
      </c>
      <c r="D14" s="59">
        <v>-4252</v>
      </c>
      <c r="E14" s="183">
        <v>-3540</v>
      </c>
      <c r="F14" s="152">
        <f t="shared" si="0"/>
        <v>-4080</v>
      </c>
      <c r="G14" s="183">
        <v>-999</v>
      </c>
      <c r="H14" s="183">
        <v>-1010</v>
      </c>
      <c r="I14" s="183">
        <v>-1020</v>
      </c>
      <c r="J14" s="183">
        <v>-1051</v>
      </c>
      <c r="K14" s="160"/>
    </row>
    <row r="15" spans="1:11" s="161" customFormat="1" ht="69" customHeight="1">
      <c r="A15" s="160" t="s">
        <v>312</v>
      </c>
      <c r="B15" s="152">
        <v>1016</v>
      </c>
      <c r="C15" s="152">
        <v>-295</v>
      </c>
      <c r="D15" s="59">
        <v>-410</v>
      </c>
      <c r="E15" s="183">
        <v>-526</v>
      </c>
      <c r="F15" s="152">
        <f t="shared" si="0"/>
        <v>-590</v>
      </c>
      <c r="G15" s="183">
        <v>-160</v>
      </c>
      <c r="H15" s="183">
        <v>-150</v>
      </c>
      <c r="I15" s="183">
        <v>-130</v>
      </c>
      <c r="J15" s="183">
        <v>-150</v>
      </c>
      <c r="K15" s="160"/>
    </row>
    <row r="16" spans="1:11" s="161" customFormat="1" ht="30.75" customHeight="1">
      <c r="A16" s="160" t="s">
        <v>313</v>
      </c>
      <c r="B16" s="152">
        <v>1017</v>
      </c>
      <c r="C16" s="152">
        <v>-1262</v>
      </c>
      <c r="D16" s="59">
        <v>-1380</v>
      </c>
      <c r="E16" s="183">
        <v>-1572</v>
      </c>
      <c r="F16" s="152">
        <f t="shared" si="0"/>
        <v>-1590</v>
      </c>
      <c r="G16" s="183">
        <v>-390</v>
      </c>
      <c r="H16" s="183">
        <v>-400</v>
      </c>
      <c r="I16" s="183">
        <v>-400</v>
      </c>
      <c r="J16" s="183">
        <v>-400</v>
      </c>
      <c r="K16" s="160"/>
    </row>
    <row r="17" spans="1:11" s="161" customFormat="1" ht="30.75" customHeight="1">
      <c r="A17" s="160" t="s">
        <v>314</v>
      </c>
      <c r="B17" s="152">
        <v>1018</v>
      </c>
      <c r="C17" s="152">
        <v>-852</v>
      </c>
      <c r="D17" s="59">
        <v>-800</v>
      </c>
      <c r="E17" s="183">
        <v>-1204</v>
      </c>
      <c r="F17" s="152">
        <f t="shared" si="0"/>
        <v>-1140</v>
      </c>
      <c r="G17" s="183">
        <v>-288</v>
      </c>
      <c r="H17" s="183">
        <v>-284</v>
      </c>
      <c r="I17" s="183">
        <v>-282</v>
      </c>
      <c r="J17" s="183">
        <v>-286</v>
      </c>
      <c r="K17" s="160"/>
    </row>
    <row r="18" spans="1:11" s="156" customFormat="1" ht="29.25" customHeight="1">
      <c r="A18" s="157" t="s">
        <v>23</v>
      </c>
      <c r="B18" s="158">
        <v>1020</v>
      </c>
      <c r="C18" s="153">
        <f>SUM(C8,C9)</f>
        <v>4071</v>
      </c>
      <c r="D18" s="153">
        <f t="shared" ref="D18:J18" si="1">SUM(D8,D9)</f>
        <v>5564</v>
      </c>
      <c r="E18" s="153">
        <f t="shared" si="1"/>
        <v>6096</v>
      </c>
      <c r="F18" s="153">
        <f t="shared" si="1"/>
        <v>6860</v>
      </c>
      <c r="G18" s="153">
        <f t="shared" si="1"/>
        <v>1723</v>
      </c>
      <c r="H18" s="153">
        <f t="shared" si="1"/>
        <v>1791</v>
      </c>
      <c r="I18" s="153">
        <f t="shared" si="1"/>
        <v>1618</v>
      </c>
      <c r="J18" s="153">
        <f t="shared" si="1"/>
        <v>1728</v>
      </c>
      <c r="K18" s="157"/>
    </row>
    <row r="19" spans="1:11" s="161" customFormat="1" ht="30.75" customHeight="1">
      <c r="A19" s="157" t="s">
        <v>153</v>
      </c>
      <c r="B19" s="153">
        <v>1030</v>
      </c>
      <c r="C19" s="153">
        <f>SUM(C20:C37,C39)</f>
        <v>-3586</v>
      </c>
      <c r="D19" s="153">
        <f>SUM(D20:D37,D39)</f>
        <v>-5446</v>
      </c>
      <c r="E19" s="153">
        <f>SUM(E20:E37,E39)</f>
        <v>-4601</v>
      </c>
      <c r="F19" s="153">
        <f t="shared" ref="F19:F72" si="2">SUM(G19:J19)</f>
        <v>-5380</v>
      </c>
      <c r="G19" s="153">
        <f>SUM(G20:G37,G39)</f>
        <v>-1338</v>
      </c>
      <c r="H19" s="153">
        <f>SUM(H20:H37,H39)</f>
        <v>-1345</v>
      </c>
      <c r="I19" s="153">
        <f>SUM(I20:I37,I39)</f>
        <v>-1332</v>
      </c>
      <c r="J19" s="153">
        <f>SUM(J20:J37,J39)</f>
        <v>-1365</v>
      </c>
      <c r="K19" s="157"/>
    </row>
    <row r="20" spans="1:11" s="161" customFormat="1" ht="47.25" customHeight="1">
      <c r="A20" s="160" t="s">
        <v>89</v>
      </c>
      <c r="B20" s="152">
        <v>1031</v>
      </c>
      <c r="C20" s="187" t="s">
        <v>203</v>
      </c>
      <c r="D20" s="187" t="s">
        <v>203</v>
      </c>
      <c r="E20" s="187" t="s">
        <v>203</v>
      </c>
      <c r="F20" s="152">
        <f t="shared" si="2"/>
        <v>0</v>
      </c>
      <c r="G20" s="188" t="s">
        <v>203</v>
      </c>
      <c r="H20" s="188" t="s">
        <v>203</v>
      </c>
      <c r="I20" s="188" t="s">
        <v>203</v>
      </c>
      <c r="J20" s="188" t="s">
        <v>203</v>
      </c>
      <c r="K20" s="160"/>
    </row>
    <row r="21" spans="1:11" s="161" customFormat="1" ht="30.75" customHeight="1">
      <c r="A21" s="160" t="s">
        <v>143</v>
      </c>
      <c r="B21" s="152">
        <v>1032</v>
      </c>
      <c r="C21" s="187">
        <v>-41</v>
      </c>
      <c r="D21" s="187">
        <v>-36</v>
      </c>
      <c r="E21" s="152">
        <v>-52</v>
      </c>
      <c r="F21" s="152">
        <f t="shared" si="2"/>
        <v>-56</v>
      </c>
      <c r="G21" s="187">
        <v>-14</v>
      </c>
      <c r="H21" s="187">
        <v>-14</v>
      </c>
      <c r="I21" s="187">
        <v>-14</v>
      </c>
      <c r="J21" s="187">
        <v>-14</v>
      </c>
      <c r="K21" s="160"/>
    </row>
    <row r="22" spans="1:11" s="161" customFormat="1" ht="30.75" customHeight="1">
      <c r="A22" s="160" t="s">
        <v>22</v>
      </c>
      <c r="B22" s="152">
        <v>1033</v>
      </c>
      <c r="C22" s="187">
        <v>-40</v>
      </c>
      <c r="D22" s="187">
        <v>-10</v>
      </c>
      <c r="E22" s="188" t="s">
        <v>203</v>
      </c>
      <c r="F22" s="152">
        <f t="shared" si="2"/>
        <v>0</v>
      </c>
      <c r="G22" s="188" t="s">
        <v>203</v>
      </c>
      <c r="H22" s="188" t="s">
        <v>203</v>
      </c>
      <c r="I22" s="188" t="s">
        <v>203</v>
      </c>
      <c r="J22" s="188" t="s">
        <v>203</v>
      </c>
      <c r="K22" s="160"/>
    </row>
    <row r="23" spans="1:11" s="161" customFormat="1" ht="30.75" customHeight="1">
      <c r="A23" s="160" t="s">
        <v>32</v>
      </c>
      <c r="B23" s="152">
        <v>1034</v>
      </c>
      <c r="C23" s="187" t="s">
        <v>203</v>
      </c>
      <c r="D23" s="187">
        <v>-4</v>
      </c>
      <c r="E23" s="188">
        <v>-3</v>
      </c>
      <c r="F23" s="152">
        <f t="shared" si="2"/>
        <v>-4</v>
      </c>
      <c r="G23" s="187">
        <v>-1</v>
      </c>
      <c r="H23" s="187">
        <v>-1</v>
      </c>
      <c r="I23" s="187">
        <v>-1</v>
      </c>
      <c r="J23" s="187">
        <v>-1</v>
      </c>
      <c r="K23" s="160"/>
    </row>
    <row r="24" spans="1:11" s="161" customFormat="1" ht="30.75" customHeight="1">
      <c r="A24" s="160" t="s">
        <v>33</v>
      </c>
      <c r="B24" s="152">
        <v>1035</v>
      </c>
      <c r="C24" s="187">
        <v>-32</v>
      </c>
      <c r="D24" s="187">
        <v>-40</v>
      </c>
      <c r="E24" s="188">
        <v>-38</v>
      </c>
      <c r="F24" s="152">
        <f t="shared" si="2"/>
        <v>-40</v>
      </c>
      <c r="G24" s="187">
        <v>-10</v>
      </c>
      <c r="H24" s="187">
        <v>-10</v>
      </c>
      <c r="I24" s="187">
        <v>-10</v>
      </c>
      <c r="J24" s="187">
        <v>-10</v>
      </c>
      <c r="K24" s="160"/>
    </row>
    <row r="25" spans="1:11" s="161" customFormat="1" ht="30.75" customHeight="1">
      <c r="A25" s="160" t="s">
        <v>34</v>
      </c>
      <c r="B25" s="152">
        <v>1036</v>
      </c>
      <c r="C25" s="187">
        <v>-2370</v>
      </c>
      <c r="D25" s="187">
        <v>-3996</v>
      </c>
      <c r="E25" s="188">
        <v>-3073</v>
      </c>
      <c r="F25" s="152">
        <f t="shared" si="2"/>
        <v>-3660</v>
      </c>
      <c r="G25" s="187">
        <v>-910</v>
      </c>
      <c r="H25" s="187">
        <v>-910</v>
      </c>
      <c r="I25" s="187">
        <v>-910</v>
      </c>
      <c r="J25" s="187">
        <v>-930</v>
      </c>
      <c r="K25" s="160"/>
    </row>
    <row r="26" spans="1:11" s="161" customFormat="1" ht="30.75" customHeight="1">
      <c r="A26" s="160" t="s">
        <v>35</v>
      </c>
      <c r="B26" s="152">
        <v>1037</v>
      </c>
      <c r="C26" s="187">
        <v>-416</v>
      </c>
      <c r="D26" s="187">
        <v>-710</v>
      </c>
      <c r="E26" s="188">
        <v>-633</v>
      </c>
      <c r="F26" s="152">
        <f t="shared" si="2"/>
        <v>-752</v>
      </c>
      <c r="G26" s="187">
        <v>-183</v>
      </c>
      <c r="H26" s="187">
        <v>-183</v>
      </c>
      <c r="I26" s="187">
        <v>-189</v>
      </c>
      <c r="J26" s="187">
        <v>-197</v>
      </c>
      <c r="K26" s="160"/>
    </row>
    <row r="27" spans="1:11" s="161" customFormat="1" ht="47.25" customHeight="1">
      <c r="A27" s="160" t="s">
        <v>36</v>
      </c>
      <c r="B27" s="162">
        <v>1038</v>
      </c>
      <c r="C27" s="187">
        <v>-136</v>
      </c>
      <c r="D27" s="187">
        <v>-128</v>
      </c>
      <c r="E27" s="188">
        <v>-159</v>
      </c>
      <c r="F27" s="152">
        <f t="shared" si="2"/>
        <v>-168</v>
      </c>
      <c r="G27" s="187">
        <v>-42</v>
      </c>
      <c r="H27" s="187">
        <v>-42</v>
      </c>
      <c r="I27" s="187">
        <v>-42</v>
      </c>
      <c r="J27" s="187">
        <v>-42</v>
      </c>
      <c r="K27" s="160"/>
    </row>
    <row r="28" spans="1:11" s="161" customFormat="1" ht="51" customHeight="1">
      <c r="A28" s="160" t="s">
        <v>37</v>
      </c>
      <c r="B28" s="162">
        <v>1039</v>
      </c>
      <c r="C28" s="187" t="s">
        <v>203</v>
      </c>
      <c r="D28" s="187" t="s">
        <v>203</v>
      </c>
      <c r="E28" s="188" t="s">
        <v>203</v>
      </c>
      <c r="F28" s="152">
        <f t="shared" si="2"/>
        <v>0</v>
      </c>
      <c r="G28" s="187" t="s">
        <v>203</v>
      </c>
      <c r="H28" s="187" t="s">
        <v>203</v>
      </c>
      <c r="I28" s="187" t="s">
        <v>203</v>
      </c>
      <c r="J28" s="187" t="s">
        <v>203</v>
      </c>
      <c r="K28" s="160"/>
    </row>
    <row r="29" spans="1:11" s="161" customFormat="1" ht="42" customHeight="1">
      <c r="A29" s="160" t="s">
        <v>38</v>
      </c>
      <c r="B29" s="152">
        <v>1040</v>
      </c>
      <c r="C29" s="187">
        <v>-1</v>
      </c>
      <c r="D29" s="187">
        <v>-3</v>
      </c>
      <c r="E29" s="188" t="s">
        <v>203</v>
      </c>
      <c r="F29" s="152">
        <f t="shared" si="2"/>
        <v>-1</v>
      </c>
      <c r="G29" s="187" t="s">
        <v>203</v>
      </c>
      <c r="H29" s="187" t="s">
        <v>203</v>
      </c>
      <c r="I29" s="187">
        <v>-1</v>
      </c>
      <c r="J29" s="187" t="s">
        <v>203</v>
      </c>
      <c r="K29" s="160"/>
    </row>
    <row r="30" spans="1:11" s="161" customFormat="1" ht="30.75" customHeight="1">
      <c r="A30" s="160" t="s">
        <v>39</v>
      </c>
      <c r="B30" s="152">
        <v>1041</v>
      </c>
      <c r="C30" s="187" t="s">
        <v>203</v>
      </c>
      <c r="D30" s="187">
        <v>-1</v>
      </c>
      <c r="E30" s="188">
        <v>-1</v>
      </c>
      <c r="F30" s="152">
        <f t="shared" si="2"/>
        <v>-1</v>
      </c>
      <c r="G30" s="187" t="s">
        <v>203</v>
      </c>
      <c r="H30" s="187">
        <v>-1</v>
      </c>
      <c r="I30" s="187" t="s">
        <v>203</v>
      </c>
      <c r="J30" s="187" t="s">
        <v>203</v>
      </c>
      <c r="K30" s="160"/>
    </row>
    <row r="31" spans="1:11" s="161" customFormat="1" ht="30.75" customHeight="1">
      <c r="A31" s="160" t="s">
        <v>40</v>
      </c>
      <c r="B31" s="152">
        <v>1042</v>
      </c>
      <c r="C31" s="187">
        <v>-111</v>
      </c>
      <c r="D31" s="187">
        <v>-96</v>
      </c>
      <c r="E31" s="188">
        <v>-128</v>
      </c>
      <c r="F31" s="152">
        <f t="shared" si="2"/>
        <v>-129</v>
      </c>
      <c r="G31" s="187">
        <v>-33</v>
      </c>
      <c r="H31" s="187">
        <v>-32</v>
      </c>
      <c r="I31" s="187">
        <v>-32</v>
      </c>
      <c r="J31" s="187">
        <v>-32</v>
      </c>
      <c r="K31" s="160"/>
    </row>
    <row r="32" spans="1:11" s="161" customFormat="1" ht="30.75" customHeight="1">
      <c r="A32" s="160" t="s">
        <v>56</v>
      </c>
      <c r="B32" s="152">
        <v>1043</v>
      </c>
      <c r="C32" s="187">
        <v>-62</v>
      </c>
      <c r="D32" s="187">
        <v>-46</v>
      </c>
      <c r="E32" s="188">
        <v>-126</v>
      </c>
      <c r="F32" s="152">
        <f t="shared" si="2"/>
        <v>-128</v>
      </c>
      <c r="G32" s="187">
        <v>-32</v>
      </c>
      <c r="H32" s="187">
        <v>-32</v>
      </c>
      <c r="I32" s="187">
        <v>-32</v>
      </c>
      <c r="J32" s="187">
        <v>-32</v>
      </c>
      <c r="K32" s="160"/>
    </row>
    <row r="33" spans="1:11" s="161" customFormat="1" ht="30.75" customHeight="1">
      <c r="A33" s="160" t="s">
        <v>41</v>
      </c>
      <c r="B33" s="152">
        <v>1044</v>
      </c>
      <c r="C33" s="187">
        <v>-9</v>
      </c>
      <c r="D33" s="187">
        <v>-8</v>
      </c>
      <c r="E33" s="188" t="s">
        <v>203</v>
      </c>
      <c r="F33" s="152">
        <f t="shared" si="2"/>
        <v>-8</v>
      </c>
      <c r="G33" s="187" t="s">
        <v>203</v>
      </c>
      <c r="H33" s="187">
        <v>-5</v>
      </c>
      <c r="I33" s="187">
        <v>-3</v>
      </c>
      <c r="J33" s="187" t="s">
        <v>203</v>
      </c>
      <c r="K33" s="160"/>
    </row>
    <row r="34" spans="1:11" s="161" customFormat="1" ht="30.75" customHeight="1">
      <c r="A34" s="160" t="s">
        <v>42</v>
      </c>
      <c r="B34" s="152">
        <v>1045</v>
      </c>
      <c r="C34" s="187" t="s">
        <v>203</v>
      </c>
      <c r="D34" s="187" t="s">
        <v>203</v>
      </c>
      <c r="E34" s="188" t="s">
        <v>203</v>
      </c>
      <c r="F34" s="152">
        <f t="shared" si="2"/>
        <v>0</v>
      </c>
      <c r="G34" s="187" t="s">
        <v>203</v>
      </c>
      <c r="H34" s="187" t="s">
        <v>203</v>
      </c>
      <c r="I34" s="187" t="s">
        <v>203</v>
      </c>
      <c r="J34" s="187" t="s">
        <v>203</v>
      </c>
      <c r="K34" s="160"/>
    </row>
    <row r="35" spans="1:11" s="161" customFormat="1" ht="30.75" customHeight="1">
      <c r="A35" s="160" t="s">
        <v>43</v>
      </c>
      <c r="B35" s="152">
        <v>1046</v>
      </c>
      <c r="C35" s="187" t="s">
        <v>203</v>
      </c>
      <c r="D35" s="187">
        <v>-4</v>
      </c>
      <c r="E35" s="188" t="s">
        <v>203</v>
      </c>
      <c r="F35" s="152">
        <f t="shared" si="2"/>
        <v>0</v>
      </c>
      <c r="G35" s="187" t="s">
        <v>203</v>
      </c>
      <c r="H35" s="187" t="s">
        <v>203</v>
      </c>
      <c r="I35" s="187" t="s">
        <v>203</v>
      </c>
      <c r="J35" s="187" t="s">
        <v>203</v>
      </c>
      <c r="K35" s="160"/>
    </row>
    <row r="36" spans="1:11" s="161" customFormat="1" ht="30.75" customHeight="1">
      <c r="A36" s="160" t="s">
        <v>44</v>
      </c>
      <c r="B36" s="152">
        <v>1047</v>
      </c>
      <c r="C36" s="187">
        <v>-8</v>
      </c>
      <c r="D36" s="187">
        <v>-8</v>
      </c>
      <c r="E36" s="188">
        <v>-8</v>
      </c>
      <c r="F36" s="152">
        <f t="shared" si="2"/>
        <v>-13</v>
      </c>
      <c r="G36" s="187">
        <v>-4</v>
      </c>
      <c r="H36" s="187">
        <v>-3</v>
      </c>
      <c r="I36" s="187">
        <v>-3</v>
      </c>
      <c r="J36" s="187">
        <v>-3</v>
      </c>
      <c r="K36" s="160"/>
    </row>
    <row r="37" spans="1:11" s="161" customFormat="1" ht="57" customHeight="1">
      <c r="A37" s="160" t="s">
        <v>68</v>
      </c>
      <c r="B37" s="152">
        <v>1048</v>
      </c>
      <c r="C37" s="187">
        <v>-31</v>
      </c>
      <c r="D37" s="187">
        <v>-55</v>
      </c>
      <c r="E37" s="188">
        <v>-35</v>
      </c>
      <c r="F37" s="152">
        <f t="shared" si="2"/>
        <v>-45</v>
      </c>
      <c r="G37" s="187">
        <v>-10</v>
      </c>
      <c r="H37" s="187">
        <v>-10</v>
      </c>
      <c r="I37" s="187">
        <v>-10</v>
      </c>
      <c r="J37" s="187">
        <v>-15</v>
      </c>
      <c r="K37" s="160"/>
    </row>
    <row r="38" spans="1:11" s="161" customFormat="1" ht="30.75" customHeight="1">
      <c r="A38" s="160" t="s">
        <v>45</v>
      </c>
      <c r="B38" s="244" t="s">
        <v>405</v>
      </c>
      <c r="C38" s="187">
        <v>-8</v>
      </c>
      <c r="D38" s="187">
        <v>-55</v>
      </c>
      <c r="E38" s="188">
        <v>-14</v>
      </c>
      <c r="F38" s="152">
        <f t="shared" si="2"/>
        <v>-45</v>
      </c>
      <c r="G38" s="187">
        <v>-10</v>
      </c>
      <c r="H38" s="187">
        <v>-10</v>
      </c>
      <c r="I38" s="187">
        <v>-10</v>
      </c>
      <c r="J38" s="187">
        <v>-15</v>
      </c>
      <c r="K38" s="160"/>
    </row>
    <row r="39" spans="1:11" s="161" customFormat="1" ht="30.75" customHeight="1">
      <c r="A39" s="160" t="s">
        <v>90</v>
      </c>
      <c r="B39" s="152">
        <v>1049</v>
      </c>
      <c r="C39" s="187">
        <v>-329</v>
      </c>
      <c r="D39" s="187">
        <v>-301</v>
      </c>
      <c r="E39" s="188">
        <v>-345</v>
      </c>
      <c r="F39" s="152">
        <f t="shared" si="2"/>
        <v>-375</v>
      </c>
      <c r="G39" s="187">
        <v>-99</v>
      </c>
      <c r="H39" s="187">
        <v>-102</v>
      </c>
      <c r="I39" s="187">
        <v>-85</v>
      </c>
      <c r="J39" s="187">
        <v>-89</v>
      </c>
      <c r="K39" s="160"/>
    </row>
    <row r="40" spans="1:11" s="161" customFormat="1" ht="30.75" customHeight="1">
      <c r="A40" s="157" t="s">
        <v>154</v>
      </c>
      <c r="B40" s="153">
        <v>1060</v>
      </c>
      <c r="C40" s="153">
        <f>SUM(C41:C47)</f>
        <v>-113</v>
      </c>
      <c r="D40" s="153">
        <f t="shared" ref="D40:J40" si="3">SUM(D41:D47)</f>
        <v>-90</v>
      </c>
      <c r="E40" s="153">
        <f t="shared" si="3"/>
        <v>-379</v>
      </c>
      <c r="F40" s="153">
        <f t="shared" si="2"/>
        <v>-369</v>
      </c>
      <c r="G40" s="153">
        <f t="shared" si="3"/>
        <v>-87</v>
      </c>
      <c r="H40" s="185">
        <f t="shared" si="3"/>
        <v>-99</v>
      </c>
      <c r="I40" s="153">
        <f t="shared" si="3"/>
        <v>-84</v>
      </c>
      <c r="J40" s="153">
        <f t="shared" si="3"/>
        <v>-99</v>
      </c>
      <c r="K40" s="157"/>
    </row>
    <row r="41" spans="1:11" s="161" customFormat="1" ht="30.75" customHeight="1">
      <c r="A41" s="160" t="s">
        <v>125</v>
      </c>
      <c r="B41" s="152">
        <v>1061</v>
      </c>
      <c r="C41" s="190" t="s">
        <v>203</v>
      </c>
      <c r="D41" s="190" t="s">
        <v>203</v>
      </c>
      <c r="E41" s="194" t="s">
        <v>203</v>
      </c>
      <c r="F41" s="152">
        <f t="shared" si="2"/>
        <v>0</v>
      </c>
      <c r="G41" s="190" t="s">
        <v>203</v>
      </c>
      <c r="H41" s="190" t="s">
        <v>203</v>
      </c>
      <c r="I41" s="190" t="s">
        <v>203</v>
      </c>
      <c r="J41" s="190" t="s">
        <v>203</v>
      </c>
      <c r="K41" s="160"/>
    </row>
    <row r="42" spans="1:11" s="161" customFormat="1" ht="30.75" customHeight="1">
      <c r="A42" s="160" t="s">
        <v>126</v>
      </c>
      <c r="B42" s="152">
        <v>1062</v>
      </c>
      <c r="C42" s="190" t="s">
        <v>203</v>
      </c>
      <c r="D42" s="190" t="s">
        <v>203</v>
      </c>
      <c r="E42" s="194" t="s">
        <v>203</v>
      </c>
      <c r="F42" s="152">
        <f t="shared" si="2"/>
        <v>0</v>
      </c>
      <c r="G42" s="190" t="s">
        <v>203</v>
      </c>
      <c r="H42" s="190" t="s">
        <v>203</v>
      </c>
      <c r="I42" s="190" t="s">
        <v>203</v>
      </c>
      <c r="J42" s="190" t="s">
        <v>203</v>
      </c>
      <c r="K42" s="160"/>
    </row>
    <row r="43" spans="1:11" s="161" customFormat="1" ht="30.75" customHeight="1">
      <c r="A43" s="160" t="s">
        <v>34</v>
      </c>
      <c r="B43" s="152">
        <v>1063</v>
      </c>
      <c r="C43" s="190" t="s">
        <v>203</v>
      </c>
      <c r="D43" s="190" t="s">
        <v>203</v>
      </c>
      <c r="E43" s="194" t="s">
        <v>203</v>
      </c>
      <c r="F43" s="152">
        <f t="shared" si="2"/>
        <v>0</v>
      </c>
      <c r="G43" s="190" t="s">
        <v>203</v>
      </c>
      <c r="H43" s="190" t="s">
        <v>203</v>
      </c>
      <c r="I43" s="190" t="s">
        <v>203</v>
      </c>
      <c r="J43" s="190" t="s">
        <v>203</v>
      </c>
      <c r="K43" s="160"/>
    </row>
    <row r="44" spans="1:11" s="161" customFormat="1" ht="30.75" customHeight="1">
      <c r="A44" s="160" t="s">
        <v>35</v>
      </c>
      <c r="B44" s="152">
        <v>1064</v>
      </c>
      <c r="C44" s="190" t="s">
        <v>203</v>
      </c>
      <c r="D44" s="190" t="s">
        <v>203</v>
      </c>
      <c r="E44" s="194" t="s">
        <v>203</v>
      </c>
      <c r="F44" s="152">
        <f t="shared" si="2"/>
        <v>0</v>
      </c>
      <c r="G44" s="190" t="s">
        <v>203</v>
      </c>
      <c r="H44" s="190" t="s">
        <v>203</v>
      </c>
      <c r="I44" s="190" t="s">
        <v>203</v>
      </c>
      <c r="J44" s="190" t="s">
        <v>203</v>
      </c>
      <c r="K44" s="160"/>
    </row>
    <row r="45" spans="1:11" s="161" customFormat="1" ht="30.75" customHeight="1">
      <c r="A45" s="160" t="s">
        <v>55</v>
      </c>
      <c r="B45" s="152">
        <v>1065</v>
      </c>
      <c r="C45" s="190" t="s">
        <v>203</v>
      </c>
      <c r="D45" s="190" t="s">
        <v>203</v>
      </c>
      <c r="E45" s="194" t="s">
        <v>203</v>
      </c>
      <c r="F45" s="152">
        <f t="shared" si="2"/>
        <v>0</v>
      </c>
      <c r="G45" s="190" t="s">
        <v>203</v>
      </c>
      <c r="H45" s="190" t="s">
        <v>203</v>
      </c>
      <c r="I45" s="190" t="s">
        <v>203</v>
      </c>
      <c r="J45" s="190" t="s">
        <v>203</v>
      </c>
      <c r="K45" s="160"/>
    </row>
    <row r="46" spans="1:11" s="161" customFormat="1" ht="30.75" customHeight="1">
      <c r="A46" s="160" t="s">
        <v>71</v>
      </c>
      <c r="B46" s="152">
        <v>1066</v>
      </c>
      <c r="C46" s="187">
        <v>-73</v>
      </c>
      <c r="D46" s="187">
        <v>-90</v>
      </c>
      <c r="E46" s="188">
        <v>-350</v>
      </c>
      <c r="F46" s="152">
        <f t="shared" si="2"/>
        <v>-340</v>
      </c>
      <c r="G46" s="187">
        <v>-80</v>
      </c>
      <c r="H46" s="187">
        <v>-90</v>
      </c>
      <c r="I46" s="187">
        <v>-80</v>
      </c>
      <c r="J46" s="187">
        <v>-90</v>
      </c>
      <c r="K46" s="160"/>
    </row>
    <row r="47" spans="1:11" s="161" customFormat="1" ht="30.75" customHeight="1">
      <c r="A47" s="160" t="s">
        <v>97</v>
      </c>
      <c r="B47" s="152">
        <v>1067</v>
      </c>
      <c r="C47" s="187">
        <v>-40</v>
      </c>
      <c r="D47" s="187" t="s">
        <v>203</v>
      </c>
      <c r="E47" s="188">
        <v>-29</v>
      </c>
      <c r="F47" s="152">
        <f>SUM(G47:J47)</f>
        <v>-29</v>
      </c>
      <c r="G47" s="187">
        <v>-7</v>
      </c>
      <c r="H47" s="187">
        <v>-9</v>
      </c>
      <c r="I47" s="187">
        <v>-4</v>
      </c>
      <c r="J47" s="187">
        <v>-9</v>
      </c>
      <c r="K47" s="160"/>
    </row>
    <row r="48" spans="1:11" s="161" customFormat="1" ht="30.75" customHeight="1">
      <c r="A48" s="157" t="s">
        <v>247</v>
      </c>
      <c r="B48" s="153">
        <v>1070</v>
      </c>
      <c r="C48" s="191">
        <f>SUM(C49:C51)</f>
        <v>749</v>
      </c>
      <c r="D48" s="191">
        <f t="shared" ref="D48:E48" si="4">SUM(D49:D51)</f>
        <v>960</v>
      </c>
      <c r="E48" s="155">
        <f t="shared" si="4"/>
        <v>397</v>
      </c>
      <c r="F48" s="153">
        <f t="shared" si="2"/>
        <v>455</v>
      </c>
      <c r="G48" s="191">
        <f t="shared" ref="G48:J48" si="5">SUM(G49:G51)</f>
        <v>174</v>
      </c>
      <c r="H48" s="191">
        <f t="shared" si="5"/>
        <v>134</v>
      </c>
      <c r="I48" s="191">
        <f t="shared" si="5"/>
        <v>74</v>
      </c>
      <c r="J48" s="191">
        <f t="shared" si="5"/>
        <v>73</v>
      </c>
      <c r="K48" s="157"/>
    </row>
    <row r="49" spans="1:11" s="161" customFormat="1" ht="30.75" customHeight="1">
      <c r="A49" s="160" t="s">
        <v>150</v>
      </c>
      <c r="B49" s="152">
        <v>1071</v>
      </c>
      <c r="C49" s="186">
        <v>0</v>
      </c>
      <c r="D49" s="186">
        <v>0</v>
      </c>
      <c r="E49" s="195">
        <v>2</v>
      </c>
      <c r="F49" s="152">
        <f t="shared" ref="F49:F56" si="6">SUM(G49:J49)</f>
        <v>0</v>
      </c>
      <c r="G49" s="186">
        <v>0</v>
      </c>
      <c r="H49" s="186">
        <v>0</v>
      </c>
      <c r="I49" s="186">
        <v>0</v>
      </c>
      <c r="J49" s="186">
        <v>0</v>
      </c>
      <c r="K49" s="160"/>
    </row>
    <row r="50" spans="1:11" s="161" customFormat="1" ht="30.75" customHeight="1">
      <c r="A50" s="160" t="s">
        <v>248</v>
      </c>
      <c r="B50" s="152">
        <v>1072</v>
      </c>
      <c r="C50" s="186">
        <v>0</v>
      </c>
      <c r="D50" s="186">
        <v>0</v>
      </c>
      <c r="E50" s="196">
        <v>0</v>
      </c>
      <c r="F50" s="152">
        <f t="shared" si="6"/>
        <v>0</v>
      </c>
      <c r="G50" s="186">
        <v>0</v>
      </c>
      <c r="H50" s="186">
        <v>0</v>
      </c>
      <c r="I50" s="186">
        <v>0</v>
      </c>
      <c r="J50" s="186">
        <v>0</v>
      </c>
      <c r="K50" s="160"/>
    </row>
    <row r="51" spans="1:11" s="161" customFormat="1" ht="30.75" customHeight="1">
      <c r="A51" s="160" t="s">
        <v>249</v>
      </c>
      <c r="B51" s="152">
        <v>1073</v>
      </c>
      <c r="C51" s="192">
        <v>749</v>
      </c>
      <c r="D51" s="192">
        <v>960</v>
      </c>
      <c r="E51" s="195">
        <v>395</v>
      </c>
      <c r="F51" s="152">
        <f t="shared" si="6"/>
        <v>455</v>
      </c>
      <c r="G51" s="192">
        <v>174</v>
      </c>
      <c r="H51" s="192">
        <v>134</v>
      </c>
      <c r="I51" s="192">
        <v>74</v>
      </c>
      <c r="J51" s="192">
        <v>73</v>
      </c>
      <c r="K51" s="160"/>
    </row>
    <row r="52" spans="1:11" s="161" customFormat="1" ht="30.75" customHeight="1">
      <c r="A52" s="157" t="s">
        <v>73</v>
      </c>
      <c r="B52" s="153">
        <v>1080</v>
      </c>
      <c r="C52" s="193">
        <f>SUM(C53:C58)</f>
        <v>-1168</v>
      </c>
      <c r="D52" s="193">
        <f>SUM(D53:D58)</f>
        <v>-932</v>
      </c>
      <c r="E52" s="197">
        <f>SUM(E53:E58)</f>
        <v>-944</v>
      </c>
      <c r="F52" s="153">
        <f t="shared" si="2"/>
        <v>-1027</v>
      </c>
      <c r="G52" s="193">
        <f>SUM(G53:G58)</f>
        <v>-256</v>
      </c>
      <c r="H52" s="193">
        <f>SUM(H53:H58)</f>
        <v>-296</v>
      </c>
      <c r="I52" s="193">
        <f>SUM(I53:I58)</f>
        <v>-234</v>
      </c>
      <c r="J52" s="193">
        <f>SUM(J53:J58)</f>
        <v>-241</v>
      </c>
      <c r="K52" s="157"/>
    </row>
    <row r="53" spans="1:11" s="161" customFormat="1" ht="30.75" customHeight="1">
      <c r="A53" s="160" t="s">
        <v>150</v>
      </c>
      <c r="B53" s="152">
        <v>1081</v>
      </c>
      <c r="C53" s="187">
        <v>0</v>
      </c>
      <c r="D53" s="187">
        <v>0</v>
      </c>
      <c r="E53" s="188">
        <v>0</v>
      </c>
      <c r="F53" s="152">
        <f t="shared" si="6"/>
        <v>0</v>
      </c>
      <c r="G53" s="187">
        <v>0</v>
      </c>
      <c r="H53" s="189">
        <v>0</v>
      </c>
      <c r="I53" s="187">
        <v>0</v>
      </c>
      <c r="J53" s="187">
        <v>0</v>
      </c>
      <c r="K53" s="160"/>
    </row>
    <row r="54" spans="1:11" s="161" customFormat="1" ht="30.75" customHeight="1">
      <c r="A54" s="160" t="s">
        <v>250</v>
      </c>
      <c r="B54" s="152">
        <v>1082</v>
      </c>
      <c r="C54" s="187">
        <v>-30</v>
      </c>
      <c r="D54" s="187">
        <v>-32</v>
      </c>
      <c r="E54" s="188">
        <v>-44</v>
      </c>
      <c r="F54" s="152">
        <f t="shared" si="6"/>
        <v>-48</v>
      </c>
      <c r="G54" s="187">
        <v>-12</v>
      </c>
      <c r="H54" s="189">
        <v>-12</v>
      </c>
      <c r="I54" s="187">
        <v>-12</v>
      </c>
      <c r="J54" s="187">
        <v>-12</v>
      </c>
      <c r="K54" s="160"/>
    </row>
    <row r="55" spans="1:11" s="161" customFormat="1" ht="30.75" customHeight="1">
      <c r="A55" s="160" t="s">
        <v>62</v>
      </c>
      <c r="B55" s="152">
        <v>1083</v>
      </c>
      <c r="C55" s="187" t="s">
        <v>203</v>
      </c>
      <c r="D55" s="187" t="s">
        <v>203</v>
      </c>
      <c r="E55" s="188" t="s">
        <v>203</v>
      </c>
      <c r="F55" s="152">
        <f t="shared" si="6"/>
        <v>0</v>
      </c>
      <c r="G55" s="187" t="s">
        <v>203</v>
      </c>
      <c r="H55" s="189" t="s">
        <v>203</v>
      </c>
      <c r="I55" s="187" t="s">
        <v>203</v>
      </c>
      <c r="J55" s="187" t="s">
        <v>203</v>
      </c>
      <c r="K55" s="160"/>
    </row>
    <row r="56" spans="1:11" s="161" customFormat="1" ht="30.75" customHeight="1">
      <c r="A56" s="160" t="s">
        <v>46</v>
      </c>
      <c r="B56" s="152">
        <v>1084</v>
      </c>
      <c r="C56" s="187" t="s">
        <v>203</v>
      </c>
      <c r="D56" s="187" t="s">
        <v>203</v>
      </c>
      <c r="E56" s="188" t="s">
        <v>203</v>
      </c>
      <c r="F56" s="152">
        <f t="shared" si="6"/>
        <v>0</v>
      </c>
      <c r="G56" s="187" t="s">
        <v>203</v>
      </c>
      <c r="H56" s="189" t="s">
        <v>203</v>
      </c>
      <c r="I56" s="187" t="s">
        <v>203</v>
      </c>
      <c r="J56" s="187" t="s">
        <v>203</v>
      </c>
      <c r="K56" s="160"/>
    </row>
    <row r="57" spans="1:11" s="161" customFormat="1" ht="30.75" customHeight="1">
      <c r="A57" s="160" t="s">
        <v>54</v>
      </c>
      <c r="B57" s="152">
        <v>1085</v>
      </c>
      <c r="C57" s="187" t="s">
        <v>203</v>
      </c>
      <c r="D57" s="187" t="s">
        <v>203</v>
      </c>
      <c r="E57" s="188" t="s">
        <v>203</v>
      </c>
      <c r="F57" s="152">
        <f t="shared" si="2"/>
        <v>0</v>
      </c>
      <c r="G57" s="187" t="s">
        <v>203</v>
      </c>
      <c r="H57" s="189" t="s">
        <v>203</v>
      </c>
      <c r="I57" s="187" t="s">
        <v>203</v>
      </c>
      <c r="J57" s="187" t="s">
        <v>203</v>
      </c>
      <c r="K57" s="160"/>
    </row>
    <row r="58" spans="1:11" s="161" customFormat="1" ht="30.75" customHeight="1">
      <c r="A58" s="160" t="s">
        <v>163</v>
      </c>
      <c r="B58" s="152">
        <v>1086</v>
      </c>
      <c r="C58" s="187">
        <v>-1138</v>
      </c>
      <c r="D58" s="187">
        <v>-900</v>
      </c>
      <c r="E58" s="188">
        <v>-900</v>
      </c>
      <c r="F58" s="152">
        <f t="shared" si="2"/>
        <v>-979</v>
      </c>
      <c r="G58" s="187">
        <v>-244</v>
      </c>
      <c r="H58" s="189">
        <v>-284</v>
      </c>
      <c r="I58" s="187">
        <v>-222</v>
      </c>
      <c r="J58" s="187">
        <v>-229</v>
      </c>
      <c r="K58" s="160"/>
    </row>
    <row r="59" spans="1:11" s="156" customFormat="1" ht="29.25" customHeight="1">
      <c r="A59" s="157" t="s">
        <v>4</v>
      </c>
      <c r="B59" s="158">
        <v>1100</v>
      </c>
      <c r="C59" s="153">
        <f t="shared" ref="C59:J59" si="7">SUM(C18,C19,C40,C48,C52)</f>
        <v>-47</v>
      </c>
      <c r="D59" s="153">
        <f t="shared" si="7"/>
        <v>56</v>
      </c>
      <c r="E59" s="153">
        <f t="shared" si="7"/>
        <v>569</v>
      </c>
      <c r="F59" s="153">
        <f t="shared" si="7"/>
        <v>539</v>
      </c>
      <c r="G59" s="153">
        <f t="shared" si="7"/>
        <v>216</v>
      </c>
      <c r="H59" s="153">
        <f t="shared" si="7"/>
        <v>185</v>
      </c>
      <c r="I59" s="153">
        <f t="shared" si="7"/>
        <v>42</v>
      </c>
      <c r="J59" s="153">
        <f t="shared" si="7"/>
        <v>96</v>
      </c>
      <c r="K59" s="157"/>
    </row>
    <row r="60" spans="1:11" s="161" customFormat="1" ht="40.5" customHeight="1">
      <c r="A60" s="235" t="s">
        <v>537</v>
      </c>
      <c r="B60" s="152">
        <v>1110</v>
      </c>
      <c r="C60" s="184">
        <v>375</v>
      </c>
      <c r="D60" s="191">
        <v>86</v>
      </c>
      <c r="E60" s="155">
        <v>120</v>
      </c>
      <c r="F60" s="152">
        <f t="shared" si="2"/>
        <v>90</v>
      </c>
      <c r="G60" s="191">
        <v>25</v>
      </c>
      <c r="H60" s="155">
        <v>25</v>
      </c>
      <c r="I60" s="155">
        <v>20</v>
      </c>
      <c r="J60" s="191">
        <v>20</v>
      </c>
      <c r="K60" s="160"/>
    </row>
    <row r="61" spans="1:11" s="161" customFormat="1" ht="36.75" customHeight="1">
      <c r="A61" s="235" t="s">
        <v>538</v>
      </c>
      <c r="B61" s="152">
        <v>1120</v>
      </c>
      <c r="C61" s="190" t="s">
        <v>203</v>
      </c>
      <c r="D61" s="190" t="s">
        <v>203</v>
      </c>
      <c r="E61" s="188">
        <v>-8</v>
      </c>
      <c r="F61" s="152">
        <f>SUM(G61:J61)</f>
        <v>0</v>
      </c>
      <c r="G61" s="190" t="s">
        <v>203</v>
      </c>
      <c r="H61" s="190" t="s">
        <v>203</v>
      </c>
      <c r="I61" s="190" t="s">
        <v>203</v>
      </c>
      <c r="J61" s="190" t="s">
        <v>203</v>
      </c>
      <c r="K61" s="160"/>
    </row>
    <row r="62" spans="1:11" s="161" customFormat="1" ht="30.75" customHeight="1">
      <c r="A62" s="157" t="s">
        <v>539</v>
      </c>
      <c r="B62" s="153">
        <v>1130</v>
      </c>
      <c r="C62" s="191">
        <v>13</v>
      </c>
      <c r="D62" s="198"/>
      <c r="E62" s="155">
        <v>18</v>
      </c>
      <c r="F62" s="218">
        <f t="shared" si="2"/>
        <v>12</v>
      </c>
      <c r="G62" s="192">
        <v>3</v>
      </c>
      <c r="H62" s="192">
        <v>3</v>
      </c>
      <c r="I62" s="192">
        <v>3</v>
      </c>
      <c r="J62" s="192">
        <v>3</v>
      </c>
      <c r="K62" s="157"/>
    </row>
    <row r="63" spans="1:11" s="161" customFormat="1" ht="30.75" customHeight="1">
      <c r="A63" s="157" t="s">
        <v>91</v>
      </c>
      <c r="B63" s="153">
        <v>1140</v>
      </c>
      <c r="C63" s="197">
        <v>-9</v>
      </c>
      <c r="D63" s="193">
        <v>-29</v>
      </c>
      <c r="E63" s="197">
        <v>-47</v>
      </c>
      <c r="F63" s="153">
        <f>SUM(G63:J63)</f>
        <v>-141</v>
      </c>
      <c r="G63" s="193">
        <v>-39</v>
      </c>
      <c r="H63" s="193">
        <v>-37</v>
      </c>
      <c r="I63" s="193">
        <v>-34</v>
      </c>
      <c r="J63" s="193">
        <v>-31</v>
      </c>
      <c r="K63" s="157"/>
    </row>
    <row r="64" spans="1:11" s="161" customFormat="1" ht="30.75" customHeight="1">
      <c r="A64" s="157" t="s">
        <v>209</v>
      </c>
      <c r="B64" s="153">
        <v>1150</v>
      </c>
      <c r="C64" s="191">
        <f>SUM(C65:C66)</f>
        <v>112</v>
      </c>
      <c r="D64" s="186">
        <v>0</v>
      </c>
      <c r="E64" s="155">
        <f t="shared" ref="E64" si="8">SUM(E65:E66)</f>
        <v>70</v>
      </c>
      <c r="F64" s="153">
        <f t="shared" si="2"/>
        <v>0</v>
      </c>
      <c r="G64" s="198">
        <f t="shared" ref="G64:J64" si="9">SUM(G65:G66)</f>
        <v>0</v>
      </c>
      <c r="H64" s="198">
        <f t="shared" si="9"/>
        <v>0</v>
      </c>
      <c r="I64" s="198">
        <f t="shared" si="9"/>
        <v>0</v>
      </c>
      <c r="J64" s="198">
        <f t="shared" si="9"/>
        <v>0</v>
      </c>
      <c r="K64" s="157"/>
    </row>
    <row r="65" spans="1:11" s="161" customFormat="1" ht="30.75" customHeight="1">
      <c r="A65" s="160" t="s">
        <v>150</v>
      </c>
      <c r="B65" s="152">
        <v>1151</v>
      </c>
      <c r="C65" s="192"/>
      <c r="D65" s="192"/>
      <c r="E65" s="195"/>
      <c r="F65" s="152">
        <f t="shared" si="2"/>
        <v>0</v>
      </c>
      <c r="G65" s="190"/>
      <c r="H65" s="190"/>
      <c r="I65" s="190"/>
      <c r="J65" s="190"/>
      <c r="K65" s="160"/>
    </row>
    <row r="66" spans="1:11" s="161" customFormat="1" ht="45.75" customHeight="1">
      <c r="A66" s="160" t="s">
        <v>540</v>
      </c>
      <c r="B66" s="152">
        <v>1152</v>
      </c>
      <c r="C66" s="192">
        <v>112</v>
      </c>
      <c r="D66" s="192"/>
      <c r="E66" s="195">
        <v>70</v>
      </c>
      <c r="F66" s="152">
        <f t="shared" si="2"/>
        <v>0</v>
      </c>
      <c r="G66" s="190"/>
      <c r="H66" s="190"/>
      <c r="I66" s="190"/>
      <c r="J66" s="190"/>
      <c r="K66" s="160"/>
    </row>
    <row r="67" spans="1:11" s="161" customFormat="1" ht="30.75" customHeight="1">
      <c r="A67" s="157" t="s">
        <v>251</v>
      </c>
      <c r="B67" s="153">
        <v>1160</v>
      </c>
      <c r="C67" s="186">
        <f>SUM(C68:C69)</f>
        <v>0</v>
      </c>
      <c r="D67" s="186">
        <f t="shared" ref="D67:E67" si="10">SUM(D68:D69)</f>
        <v>0</v>
      </c>
      <c r="E67" s="196">
        <f t="shared" si="10"/>
        <v>0</v>
      </c>
      <c r="F67" s="153">
        <f t="shared" si="2"/>
        <v>0</v>
      </c>
      <c r="G67" s="186">
        <f t="shared" ref="G67:J67" si="11">SUM(G68:G69)</f>
        <v>0</v>
      </c>
      <c r="H67" s="186">
        <f t="shared" si="11"/>
        <v>0</v>
      </c>
      <c r="I67" s="186">
        <f t="shared" si="11"/>
        <v>0</v>
      </c>
      <c r="J67" s="186">
        <f t="shared" si="11"/>
        <v>0</v>
      </c>
      <c r="K67" s="157"/>
    </row>
    <row r="68" spans="1:11" s="161" customFormat="1" ht="30.75" customHeight="1">
      <c r="A68" s="160" t="s">
        <v>150</v>
      </c>
      <c r="B68" s="152">
        <v>1161</v>
      </c>
      <c r="C68" s="190" t="s">
        <v>203</v>
      </c>
      <c r="D68" s="190" t="s">
        <v>203</v>
      </c>
      <c r="E68" s="194" t="s">
        <v>203</v>
      </c>
      <c r="F68" s="152">
        <f>SUM(G68:J68)</f>
        <v>0</v>
      </c>
      <c r="G68" s="190" t="s">
        <v>203</v>
      </c>
      <c r="H68" s="190" t="s">
        <v>203</v>
      </c>
      <c r="I68" s="190" t="s">
        <v>203</v>
      </c>
      <c r="J68" s="190" t="s">
        <v>203</v>
      </c>
      <c r="K68" s="160"/>
    </row>
    <row r="69" spans="1:11" s="161" customFormat="1" ht="30.75" customHeight="1">
      <c r="A69" s="160" t="s">
        <v>96</v>
      </c>
      <c r="B69" s="152">
        <v>1162</v>
      </c>
      <c r="C69" s="190" t="s">
        <v>203</v>
      </c>
      <c r="D69" s="190" t="s">
        <v>203</v>
      </c>
      <c r="E69" s="194" t="s">
        <v>203</v>
      </c>
      <c r="F69" s="152">
        <f>SUM(G69:J69)</f>
        <v>0</v>
      </c>
      <c r="G69" s="190" t="s">
        <v>203</v>
      </c>
      <c r="H69" s="190" t="s">
        <v>203</v>
      </c>
      <c r="I69" s="190" t="s">
        <v>203</v>
      </c>
      <c r="J69" s="190" t="s">
        <v>203</v>
      </c>
      <c r="K69" s="160"/>
    </row>
    <row r="70" spans="1:11" s="156" customFormat="1" ht="29.25" customHeight="1">
      <c r="A70" s="157" t="s">
        <v>80</v>
      </c>
      <c r="B70" s="158">
        <v>1170</v>
      </c>
      <c r="C70" s="191">
        <f>SUM(C59,C60,C61,C62,C63,C64,C67)</f>
        <v>444</v>
      </c>
      <c r="D70" s="191">
        <f t="shared" ref="D70:E70" si="12">SUM(D59,D60,D61,D62,D63,D64,D67)</f>
        <v>113</v>
      </c>
      <c r="E70" s="155">
        <f t="shared" si="12"/>
        <v>722</v>
      </c>
      <c r="F70" s="153">
        <f t="shared" ref="F70:J70" si="13">SUM(F59,F60,F61,F62,F63,F64,F67)</f>
        <v>500</v>
      </c>
      <c r="G70" s="191">
        <f t="shared" si="13"/>
        <v>205</v>
      </c>
      <c r="H70" s="191">
        <f t="shared" si="13"/>
        <v>176</v>
      </c>
      <c r="I70" s="191">
        <f t="shared" si="13"/>
        <v>31</v>
      </c>
      <c r="J70" s="191">
        <f t="shared" si="13"/>
        <v>88</v>
      </c>
      <c r="K70" s="157"/>
    </row>
    <row r="71" spans="1:11" s="161" customFormat="1" ht="30.75" customHeight="1">
      <c r="A71" s="160" t="s">
        <v>212</v>
      </c>
      <c r="B71" s="152">
        <v>1180</v>
      </c>
      <c r="C71" s="188">
        <v>-19</v>
      </c>
      <c r="D71" s="187">
        <v>-20</v>
      </c>
      <c r="E71" s="188">
        <v>-150</v>
      </c>
      <c r="F71" s="152">
        <f t="shared" si="2"/>
        <v>-90</v>
      </c>
      <c r="G71" s="188">
        <v>-37</v>
      </c>
      <c r="H71" s="188">
        <v>-31</v>
      </c>
      <c r="I71" s="188">
        <v>-6</v>
      </c>
      <c r="J71" s="188">
        <v>-16</v>
      </c>
      <c r="K71" s="160"/>
    </row>
    <row r="72" spans="1:11" s="161" customFormat="1" ht="30.75" customHeight="1">
      <c r="A72" s="160" t="s">
        <v>213</v>
      </c>
      <c r="B72" s="152">
        <v>1181</v>
      </c>
      <c r="C72" s="186"/>
      <c r="D72" s="186"/>
      <c r="E72" s="196"/>
      <c r="F72" s="152">
        <f t="shared" si="2"/>
        <v>0</v>
      </c>
      <c r="G72" s="186"/>
      <c r="H72" s="186"/>
      <c r="I72" s="186"/>
      <c r="J72" s="186"/>
      <c r="K72" s="160"/>
    </row>
    <row r="73" spans="1:11" s="161" customFormat="1" ht="30.75" customHeight="1">
      <c r="A73" s="160" t="s">
        <v>214</v>
      </c>
      <c r="B73" s="152">
        <v>1190</v>
      </c>
      <c r="C73" s="186"/>
      <c r="D73" s="186"/>
      <c r="E73" s="196"/>
      <c r="F73" s="152">
        <f>SUM(G73:J73)</f>
        <v>0</v>
      </c>
      <c r="G73" s="186"/>
      <c r="H73" s="186"/>
      <c r="I73" s="186"/>
      <c r="J73" s="186"/>
      <c r="K73" s="160"/>
    </row>
    <row r="74" spans="1:11" s="161" customFormat="1" ht="30.75" customHeight="1">
      <c r="A74" s="160" t="s">
        <v>215</v>
      </c>
      <c r="B74" s="152">
        <v>1191</v>
      </c>
      <c r="C74" s="190" t="s">
        <v>203</v>
      </c>
      <c r="D74" s="190" t="s">
        <v>203</v>
      </c>
      <c r="E74" s="194" t="s">
        <v>203</v>
      </c>
      <c r="F74" s="152">
        <f>SUM(G74:J74)</f>
        <v>0</v>
      </c>
      <c r="G74" s="190" t="s">
        <v>203</v>
      </c>
      <c r="H74" s="190" t="s">
        <v>203</v>
      </c>
      <c r="I74" s="190" t="s">
        <v>203</v>
      </c>
      <c r="J74" s="190" t="s">
        <v>203</v>
      </c>
      <c r="K74" s="160"/>
    </row>
    <row r="75" spans="1:11" s="161" customFormat="1" ht="30.75" customHeight="1">
      <c r="A75" s="157" t="s">
        <v>297</v>
      </c>
      <c r="B75" s="153">
        <v>1200</v>
      </c>
      <c r="C75" s="191">
        <f>SUM(C70,C71,C72,C73,C74)</f>
        <v>425</v>
      </c>
      <c r="D75" s="191">
        <f t="shared" ref="D75:E75" si="14">SUM(D70,D71,D72,D73,D74)</f>
        <v>93</v>
      </c>
      <c r="E75" s="155">
        <f t="shared" si="14"/>
        <v>572</v>
      </c>
      <c r="F75" s="153">
        <f t="shared" ref="F75:J75" si="15">SUM(F70,F71,F72,F73,F74)</f>
        <v>410</v>
      </c>
      <c r="G75" s="191">
        <f t="shared" si="15"/>
        <v>168</v>
      </c>
      <c r="H75" s="191">
        <f t="shared" si="15"/>
        <v>145</v>
      </c>
      <c r="I75" s="191">
        <f t="shared" si="15"/>
        <v>25</v>
      </c>
      <c r="J75" s="191">
        <f t="shared" si="15"/>
        <v>72</v>
      </c>
      <c r="K75" s="157"/>
    </row>
    <row r="76" spans="1:11" s="161" customFormat="1" ht="30.75" customHeight="1">
      <c r="A76" s="160" t="s">
        <v>24</v>
      </c>
      <c r="B76" s="152">
        <v>1201</v>
      </c>
      <c r="C76" s="192">
        <v>425</v>
      </c>
      <c r="D76" s="192">
        <v>93</v>
      </c>
      <c r="E76" s="195">
        <v>572</v>
      </c>
      <c r="F76" s="152">
        <f>SUM(G76:J76)</f>
        <v>410</v>
      </c>
      <c r="G76" s="192">
        <v>168</v>
      </c>
      <c r="H76" s="192">
        <v>145</v>
      </c>
      <c r="I76" s="192">
        <v>25</v>
      </c>
      <c r="J76" s="192">
        <v>72</v>
      </c>
      <c r="K76" s="160"/>
    </row>
    <row r="77" spans="1:11" s="161" customFormat="1" ht="30.75" customHeight="1">
      <c r="A77" s="160" t="s">
        <v>25</v>
      </c>
      <c r="B77" s="152">
        <v>1202</v>
      </c>
      <c r="C77" s="190" t="s">
        <v>203</v>
      </c>
      <c r="D77" s="190" t="s">
        <v>203</v>
      </c>
      <c r="E77" s="194" t="s">
        <v>203</v>
      </c>
      <c r="F77" s="152">
        <f>SUM(G77:J77)</f>
        <v>0</v>
      </c>
      <c r="G77" s="190" t="s">
        <v>203</v>
      </c>
      <c r="H77" s="190" t="s">
        <v>203</v>
      </c>
      <c r="I77" s="190" t="s">
        <v>203</v>
      </c>
      <c r="J77" s="190" t="s">
        <v>203</v>
      </c>
      <c r="K77" s="160"/>
    </row>
    <row r="78" spans="1:11" s="161" customFormat="1" ht="30.75" customHeight="1">
      <c r="A78" s="157" t="s">
        <v>18</v>
      </c>
      <c r="B78" s="153">
        <v>1210</v>
      </c>
      <c r="C78" s="153">
        <f t="shared" ref="C78:J78" si="16">SUM(C8,C48,C60,C62,C64,C72,C73)</f>
        <v>27281</v>
      </c>
      <c r="D78" s="153">
        <f t="shared" si="16"/>
        <v>38746</v>
      </c>
      <c r="E78" s="153">
        <f t="shared" si="16"/>
        <v>36385</v>
      </c>
      <c r="F78" s="153">
        <f t="shared" si="16"/>
        <v>40967</v>
      </c>
      <c r="G78" s="153">
        <f t="shared" si="16"/>
        <v>10352</v>
      </c>
      <c r="H78" s="153">
        <f t="shared" si="16"/>
        <v>10292</v>
      </c>
      <c r="I78" s="153">
        <f t="shared" si="16"/>
        <v>9927</v>
      </c>
      <c r="J78" s="153">
        <f t="shared" si="16"/>
        <v>10396</v>
      </c>
      <c r="K78" s="157"/>
    </row>
    <row r="79" spans="1:11" s="161" customFormat="1" ht="30.75" customHeight="1">
      <c r="A79" s="157" t="s">
        <v>94</v>
      </c>
      <c r="B79" s="153">
        <v>1220</v>
      </c>
      <c r="C79" s="153">
        <f t="shared" ref="C79:J79" si="17">SUM(C9,C19,C40,C52,C61,C63,C67,C71,C74)</f>
        <v>-26856</v>
      </c>
      <c r="D79" s="153">
        <f t="shared" si="17"/>
        <v>-38653</v>
      </c>
      <c r="E79" s="153">
        <f t="shared" si="17"/>
        <v>-35813</v>
      </c>
      <c r="F79" s="153">
        <f t="shared" si="17"/>
        <v>-40557</v>
      </c>
      <c r="G79" s="153">
        <f t="shared" si="17"/>
        <v>-10184</v>
      </c>
      <c r="H79" s="153">
        <f t="shared" si="17"/>
        <v>-10147</v>
      </c>
      <c r="I79" s="153">
        <f t="shared" si="17"/>
        <v>-9902</v>
      </c>
      <c r="J79" s="153">
        <f t="shared" si="17"/>
        <v>-10324</v>
      </c>
      <c r="K79" s="157"/>
    </row>
    <row r="80" spans="1:11" s="161" customFormat="1" ht="30.75" customHeight="1">
      <c r="A80" s="160" t="s">
        <v>164</v>
      </c>
      <c r="B80" s="152">
        <v>1230</v>
      </c>
      <c r="C80" s="152"/>
      <c r="D80" s="152"/>
      <c r="E80" s="152"/>
      <c r="F80" s="152">
        <f>SUM(G80:J80)</f>
        <v>0</v>
      </c>
      <c r="G80" s="152"/>
      <c r="H80" s="152"/>
      <c r="I80" s="152"/>
      <c r="J80" s="152"/>
      <c r="K80" s="160"/>
    </row>
    <row r="81" spans="1:11" s="161" customFormat="1" ht="30.75" customHeight="1">
      <c r="A81" s="157" t="s">
        <v>119</v>
      </c>
      <c r="B81" s="153"/>
      <c r="C81" s="153"/>
      <c r="D81" s="153"/>
      <c r="E81" s="153"/>
      <c r="F81" s="153"/>
      <c r="G81" s="153"/>
      <c r="H81" s="153"/>
      <c r="I81" s="153"/>
      <c r="J81" s="153"/>
      <c r="K81" s="157"/>
    </row>
    <row r="82" spans="1:11" s="161" customFormat="1" ht="30.75" customHeight="1">
      <c r="A82" s="160" t="s">
        <v>252</v>
      </c>
      <c r="B82" s="152">
        <v>1300</v>
      </c>
      <c r="C82" s="152">
        <f>C59</f>
        <v>-47</v>
      </c>
      <c r="D82" s="152">
        <f>D59</f>
        <v>56</v>
      </c>
      <c r="E82" s="152">
        <f>E59</f>
        <v>569</v>
      </c>
      <c r="F82" s="152">
        <f t="shared" ref="F82:F87" si="18">SUM(G82:J82)</f>
        <v>539</v>
      </c>
      <c r="G82" s="152">
        <f>G59</f>
        <v>216</v>
      </c>
      <c r="H82" s="152">
        <f>H59</f>
        <v>185</v>
      </c>
      <c r="I82" s="152">
        <f>I59</f>
        <v>42</v>
      </c>
      <c r="J82" s="152">
        <f>J59</f>
        <v>96</v>
      </c>
      <c r="K82" s="160"/>
    </row>
    <row r="83" spans="1:11" s="161" customFormat="1" ht="30.75" customHeight="1">
      <c r="A83" s="160" t="s">
        <v>277</v>
      </c>
      <c r="B83" s="152">
        <v>1301</v>
      </c>
      <c r="C83" s="152">
        <f>C93</f>
        <v>1398</v>
      </c>
      <c r="D83" s="152">
        <f>D93</f>
        <v>1508</v>
      </c>
      <c r="E83" s="152">
        <f>E93</f>
        <v>1731</v>
      </c>
      <c r="F83" s="152">
        <f t="shared" si="18"/>
        <v>1758</v>
      </c>
      <c r="G83" s="152">
        <f>G93</f>
        <v>432</v>
      </c>
      <c r="H83" s="152">
        <f>H93</f>
        <v>442</v>
      </c>
      <c r="I83" s="152">
        <f>I93</f>
        <v>442</v>
      </c>
      <c r="J83" s="152">
        <f>J93</f>
        <v>442</v>
      </c>
      <c r="K83" s="160"/>
    </row>
    <row r="84" spans="1:11" s="161" customFormat="1" ht="30.75" customHeight="1">
      <c r="A84" s="160" t="s">
        <v>278</v>
      </c>
      <c r="B84" s="152">
        <v>1302</v>
      </c>
      <c r="C84" s="152">
        <f>C49</f>
        <v>0</v>
      </c>
      <c r="D84" s="152">
        <f t="shared" ref="D84:J84" si="19">D49</f>
        <v>0</v>
      </c>
      <c r="E84" s="152">
        <f t="shared" si="19"/>
        <v>2</v>
      </c>
      <c r="F84" s="152">
        <f t="shared" si="18"/>
        <v>0</v>
      </c>
      <c r="G84" s="152">
        <f t="shared" si="19"/>
        <v>0</v>
      </c>
      <c r="H84" s="152">
        <f t="shared" si="19"/>
        <v>0</v>
      </c>
      <c r="I84" s="152">
        <f t="shared" si="19"/>
        <v>0</v>
      </c>
      <c r="J84" s="152">
        <f t="shared" si="19"/>
        <v>0</v>
      </c>
      <c r="K84" s="160"/>
    </row>
    <row r="85" spans="1:11" s="161" customFormat="1" ht="30.75" customHeight="1">
      <c r="A85" s="160" t="s">
        <v>279</v>
      </c>
      <c r="B85" s="152">
        <v>1303</v>
      </c>
      <c r="C85" s="152">
        <f>C53</f>
        <v>0</v>
      </c>
      <c r="D85" s="152">
        <f t="shared" ref="D85:J85" si="20">D53</f>
        <v>0</v>
      </c>
      <c r="E85" s="152">
        <f t="shared" si="20"/>
        <v>0</v>
      </c>
      <c r="F85" s="152">
        <f t="shared" si="18"/>
        <v>0</v>
      </c>
      <c r="G85" s="152">
        <f t="shared" si="20"/>
        <v>0</v>
      </c>
      <c r="H85" s="152">
        <f t="shared" si="20"/>
        <v>0</v>
      </c>
      <c r="I85" s="152">
        <f t="shared" si="20"/>
        <v>0</v>
      </c>
      <c r="J85" s="152">
        <f t="shared" si="20"/>
        <v>0</v>
      </c>
      <c r="K85" s="160"/>
    </row>
    <row r="86" spans="1:11" s="161" customFormat="1" ht="30.75" customHeight="1">
      <c r="A86" s="160" t="s">
        <v>280</v>
      </c>
      <c r="B86" s="152">
        <v>1304</v>
      </c>
      <c r="C86" s="152">
        <f>C50</f>
        <v>0</v>
      </c>
      <c r="D86" s="152">
        <f t="shared" ref="D86:J86" si="21">D50</f>
        <v>0</v>
      </c>
      <c r="E86" s="152">
        <f t="shared" si="21"/>
        <v>0</v>
      </c>
      <c r="F86" s="152">
        <f t="shared" si="18"/>
        <v>0</v>
      </c>
      <c r="G86" s="152">
        <f t="shared" si="21"/>
        <v>0</v>
      </c>
      <c r="H86" s="152">
        <f t="shared" si="21"/>
        <v>0</v>
      </c>
      <c r="I86" s="152">
        <f t="shared" si="21"/>
        <v>0</v>
      </c>
      <c r="J86" s="152">
        <f t="shared" si="21"/>
        <v>0</v>
      </c>
      <c r="K86" s="160"/>
    </row>
    <row r="87" spans="1:11" s="161" customFormat="1" ht="30.75" customHeight="1">
      <c r="A87" s="160" t="s">
        <v>281</v>
      </c>
      <c r="B87" s="152">
        <v>1305</v>
      </c>
      <c r="C87" s="152">
        <f>C54</f>
        <v>-30</v>
      </c>
      <c r="D87" s="152">
        <f>D54</f>
        <v>-32</v>
      </c>
      <c r="E87" s="152">
        <f>E54</f>
        <v>-44</v>
      </c>
      <c r="F87" s="152">
        <f t="shared" si="18"/>
        <v>-48</v>
      </c>
      <c r="G87" s="152">
        <f>G54</f>
        <v>-12</v>
      </c>
      <c r="H87" s="152">
        <f>H54</f>
        <v>-12</v>
      </c>
      <c r="I87" s="152">
        <f>I54</f>
        <v>-12</v>
      </c>
      <c r="J87" s="152">
        <f>J54</f>
        <v>-12</v>
      </c>
      <c r="K87" s="160"/>
    </row>
    <row r="88" spans="1:11" s="161" customFormat="1" ht="30.75" customHeight="1">
      <c r="A88" s="157" t="s">
        <v>109</v>
      </c>
      <c r="B88" s="153">
        <v>1310</v>
      </c>
      <c r="C88" s="153">
        <f t="shared" ref="C88:J88" si="22">C82+C83-C84-C85-C86-C87</f>
        <v>1381</v>
      </c>
      <c r="D88" s="153">
        <f t="shared" si="22"/>
        <v>1596</v>
      </c>
      <c r="E88" s="153">
        <f t="shared" si="22"/>
        <v>2342</v>
      </c>
      <c r="F88" s="153">
        <f t="shared" si="22"/>
        <v>2345</v>
      </c>
      <c r="G88" s="153">
        <f t="shared" si="22"/>
        <v>660</v>
      </c>
      <c r="H88" s="153">
        <f t="shared" si="22"/>
        <v>639</v>
      </c>
      <c r="I88" s="153">
        <f t="shared" si="22"/>
        <v>496</v>
      </c>
      <c r="J88" s="153">
        <f t="shared" si="22"/>
        <v>550</v>
      </c>
      <c r="K88" s="157"/>
    </row>
    <row r="89" spans="1:11" s="161" customFormat="1" ht="30.75" customHeight="1">
      <c r="A89" s="157" t="s">
        <v>158</v>
      </c>
      <c r="B89" s="153"/>
      <c r="C89" s="153"/>
      <c r="D89" s="153"/>
      <c r="E89" s="153"/>
      <c r="F89" s="153"/>
      <c r="G89" s="153"/>
      <c r="H89" s="153"/>
      <c r="I89" s="153"/>
      <c r="J89" s="153"/>
      <c r="K89" s="157"/>
    </row>
    <row r="90" spans="1:11" s="161" customFormat="1" ht="30.75" customHeight="1">
      <c r="A90" s="160" t="s">
        <v>367</v>
      </c>
      <c r="B90" s="152">
        <v>1400</v>
      </c>
      <c r="C90" s="184">
        <v>4004</v>
      </c>
      <c r="D90" s="152">
        <v>4165</v>
      </c>
      <c r="E90" s="152">
        <v>5179</v>
      </c>
      <c r="F90" s="152">
        <f t="shared" ref="F90:F95" si="23">SUM(G90:J90)</f>
        <v>6977</v>
      </c>
      <c r="G90" s="152">
        <v>1851</v>
      </c>
      <c r="H90" s="152">
        <v>1751</v>
      </c>
      <c r="I90" s="152">
        <v>1565</v>
      </c>
      <c r="J90" s="152">
        <v>1810</v>
      </c>
      <c r="K90" s="160"/>
    </row>
    <row r="91" spans="1:11" s="161" customFormat="1" ht="30.75" customHeight="1">
      <c r="A91" s="160" t="s">
        <v>5</v>
      </c>
      <c r="B91" s="152">
        <v>1410</v>
      </c>
      <c r="C91" s="59">
        <v>15530</v>
      </c>
      <c r="D91" s="59">
        <v>24920</v>
      </c>
      <c r="E91" s="183">
        <v>20518</v>
      </c>
      <c r="F91" s="152">
        <f t="shared" si="23"/>
        <v>23830</v>
      </c>
      <c r="G91" s="199">
        <v>5910</v>
      </c>
      <c r="H91" s="199">
        <v>5950</v>
      </c>
      <c r="I91" s="199">
        <v>5950</v>
      </c>
      <c r="J91" s="199">
        <v>6020</v>
      </c>
      <c r="K91" s="160"/>
    </row>
    <row r="92" spans="1:11" s="161" customFormat="1" ht="30.75" customHeight="1">
      <c r="A92" s="160" t="s">
        <v>6</v>
      </c>
      <c r="B92" s="152">
        <v>1420</v>
      </c>
      <c r="C92" s="59">
        <v>2925</v>
      </c>
      <c r="D92" s="59">
        <v>4962</v>
      </c>
      <c r="E92" s="183">
        <v>4274</v>
      </c>
      <c r="F92" s="152">
        <f t="shared" si="23"/>
        <v>4904</v>
      </c>
      <c r="G92" s="199">
        <v>1197</v>
      </c>
      <c r="H92" s="199">
        <v>1217</v>
      </c>
      <c r="I92" s="199">
        <v>1227</v>
      </c>
      <c r="J92" s="199">
        <v>1263</v>
      </c>
      <c r="K92" s="160"/>
    </row>
    <row r="93" spans="1:11" s="161" customFormat="1" ht="30.75" customHeight="1">
      <c r="A93" s="160" t="s">
        <v>7</v>
      </c>
      <c r="B93" s="152">
        <v>1430</v>
      </c>
      <c r="C93" s="59">
        <v>1398</v>
      </c>
      <c r="D93" s="59">
        <v>1508</v>
      </c>
      <c r="E93" s="183">
        <v>1731</v>
      </c>
      <c r="F93" s="152">
        <f t="shared" si="23"/>
        <v>1758</v>
      </c>
      <c r="G93" s="199">
        <v>432</v>
      </c>
      <c r="H93" s="199">
        <v>442</v>
      </c>
      <c r="I93" s="199">
        <v>442</v>
      </c>
      <c r="J93" s="199">
        <v>442</v>
      </c>
      <c r="K93" s="160"/>
    </row>
    <row r="94" spans="1:11" s="161" customFormat="1" ht="30.75" customHeight="1">
      <c r="A94" s="160" t="s">
        <v>27</v>
      </c>
      <c r="B94" s="152">
        <v>1440</v>
      </c>
      <c r="C94" s="59">
        <v>2971</v>
      </c>
      <c r="D94" s="59">
        <v>3049</v>
      </c>
      <c r="E94" s="183">
        <v>3914</v>
      </c>
      <c r="F94" s="152">
        <f t="shared" si="23"/>
        <v>2857</v>
      </c>
      <c r="G94" s="199">
        <v>718</v>
      </c>
      <c r="H94" s="199">
        <v>719</v>
      </c>
      <c r="I94" s="199">
        <v>678</v>
      </c>
      <c r="J94" s="199">
        <v>742</v>
      </c>
      <c r="K94" s="160"/>
    </row>
    <row r="95" spans="1:11" s="161" customFormat="1" ht="30.75" customHeight="1">
      <c r="A95" s="157" t="s">
        <v>50</v>
      </c>
      <c r="B95" s="153">
        <v>1450</v>
      </c>
      <c r="C95" s="153">
        <f>SUM(C90,C91:C94)</f>
        <v>26828</v>
      </c>
      <c r="D95" s="153">
        <f>SUM(D90,D91:D94)</f>
        <v>38604</v>
      </c>
      <c r="E95" s="153">
        <f>SUM(E90,E91:E94)</f>
        <v>35616</v>
      </c>
      <c r="F95" s="153">
        <f t="shared" si="23"/>
        <v>40326</v>
      </c>
      <c r="G95" s="153">
        <f>SUM(G90,G91:G94)</f>
        <v>10108</v>
      </c>
      <c r="H95" s="153">
        <f>SUM(H90,H91:H94)</f>
        <v>10079</v>
      </c>
      <c r="I95" s="153">
        <f>SUM(I90,I91:I94)</f>
        <v>9862</v>
      </c>
      <c r="J95" s="153">
        <f>SUM(J90,J91:J94)</f>
        <v>10277</v>
      </c>
      <c r="K95" s="157"/>
    </row>
    <row r="96" spans="1:11" s="156" customFormat="1" ht="20.100000000000001" customHeight="1">
      <c r="A96" s="163"/>
      <c r="B96" s="164"/>
      <c r="C96" s="165"/>
      <c r="D96" s="165"/>
      <c r="E96" s="165"/>
      <c r="F96" s="165"/>
      <c r="G96" s="165"/>
      <c r="H96" s="165"/>
      <c r="I96" s="165"/>
      <c r="J96" s="165"/>
      <c r="K96" s="163"/>
    </row>
    <row r="97" spans="1:11" s="171" customFormat="1" ht="16.5" customHeight="1">
      <c r="A97" s="166"/>
      <c r="B97" s="167"/>
      <c r="C97" s="168"/>
      <c r="D97" s="169"/>
      <c r="E97" s="169"/>
      <c r="F97" s="169"/>
      <c r="G97" s="169"/>
      <c r="H97" s="169"/>
      <c r="I97" s="169"/>
      <c r="J97" s="169"/>
      <c r="K97" s="170"/>
    </row>
    <row r="98" spans="1:11" s="171" customFormat="1" ht="20.100000000000001" customHeight="1">
      <c r="A98" s="172" t="s">
        <v>654</v>
      </c>
      <c r="B98" s="173"/>
      <c r="C98" s="384" t="s">
        <v>160</v>
      </c>
      <c r="D98" s="384"/>
      <c r="E98" s="384"/>
      <c r="F98" s="384"/>
      <c r="G98" s="174"/>
      <c r="H98" s="385" t="s">
        <v>558</v>
      </c>
      <c r="I98" s="385"/>
      <c r="J98" s="385"/>
      <c r="K98" s="170"/>
    </row>
    <row r="99" spans="1:11" s="161" customFormat="1" ht="29.25" customHeight="1">
      <c r="A99" s="167" t="s">
        <v>69</v>
      </c>
      <c r="B99" s="170"/>
      <c r="C99" s="379" t="s">
        <v>189</v>
      </c>
      <c r="D99" s="379"/>
      <c r="E99" s="379"/>
      <c r="F99" s="379"/>
      <c r="G99" s="175"/>
      <c r="H99" s="380" t="s">
        <v>368</v>
      </c>
      <c r="I99" s="380"/>
      <c r="J99" s="380"/>
      <c r="K99" s="176"/>
    </row>
    <row r="100" spans="1:11" s="171" customFormat="1" ht="20.100000000000001" customHeight="1">
      <c r="A100" s="166"/>
      <c r="B100" s="167"/>
      <c r="C100" s="168"/>
      <c r="D100" s="169"/>
      <c r="E100" s="169"/>
      <c r="F100" s="169"/>
      <c r="G100" s="169"/>
      <c r="H100" s="169"/>
      <c r="I100" s="169"/>
      <c r="J100" s="169"/>
      <c r="K100" s="170"/>
    </row>
    <row r="101" spans="1:11" s="171" customFormat="1">
      <c r="A101" s="166"/>
      <c r="B101" s="167"/>
      <c r="C101" s="168"/>
      <c r="D101" s="169"/>
      <c r="E101" s="169"/>
      <c r="F101" s="169"/>
      <c r="G101" s="169"/>
      <c r="H101" s="169"/>
      <c r="I101" s="169"/>
      <c r="J101" s="169"/>
      <c r="K101" s="170"/>
    </row>
    <row r="102" spans="1:11" s="171" customFormat="1">
      <c r="A102" s="166"/>
      <c r="B102" s="167"/>
      <c r="C102" s="168"/>
      <c r="D102" s="169"/>
      <c r="E102" s="169"/>
      <c r="F102" s="169"/>
      <c r="G102" s="169"/>
      <c r="H102" s="169"/>
      <c r="I102" s="169"/>
      <c r="J102" s="169"/>
      <c r="K102" s="170"/>
    </row>
    <row r="103" spans="1:11" s="171" customFormat="1">
      <c r="A103" s="166"/>
      <c r="B103" s="167"/>
      <c r="C103" s="168"/>
      <c r="D103" s="169"/>
      <c r="E103" s="169"/>
      <c r="F103" s="169"/>
      <c r="G103" s="169"/>
      <c r="H103" s="169"/>
      <c r="I103" s="169"/>
      <c r="J103" s="169"/>
      <c r="K103" s="170"/>
    </row>
    <row r="104" spans="1:11" s="171" customFormat="1">
      <c r="A104" s="166"/>
      <c r="B104" s="167"/>
      <c r="C104" s="168"/>
      <c r="D104" s="169"/>
      <c r="E104" s="169"/>
      <c r="F104" s="169"/>
      <c r="G104" s="169"/>
      <c r="H104" s="169"/>
      <c r="I104" s="169"/>
      <c r="J104" s="169"/>
      <c r="K104" s="170"/>
    </row>
    <row r="105" spans="1:11" s="171" customFormat="1">
      <c r="A105" s="166"/>
      <c r="B105" s="167"/>
      <c r="C105" s="168"/>
      <c r="D105" s="169"/>
      <c r="E105" s="169"/>
      <c r="F105" s="169"/>
      <c r="G105" s="169"/>
      <c r="H105" s="169"/>
      <c r="I105" s="169"/>
      <c r="J105" s="169"/>
      <c r="K105" s="170"/>
    </row>
    <row r="106" spans="1:11" s="171" customFormat="1">
      <c r="A106" s="166"/>
      <c r="B106" s="167"/>
      <c r="C106" s="168"/>
      <c r="D106" s="169"/>
      <c r="E106" s="169"/>
      <c r="F106" s="169"/>
      <c r="G106" s="169"/>
      <c r="H106" s="169"/>
      <c r="I106" s="169"/>
      <c r="J106" s="169"/>
      <c r="K106" s="170"/>
    </row>
    <row r="107" spans="1:11" s="171" customFormat="1">
      <c r="A107" s="166"/>
      <c r="B107" s="167"/>
      <c r="C107" s="168"/>
      <c r="D107" s="169"/>
      <c r="E107" s="169"/>
      <c r="F107" s="169"/>
      <c r="G107" s="169"/>
      <c r="H107" s="169"/>
      <c r="I107" s="169"/>
      <c r="J107" s="169"/>
      <c r="K107" s="170"/>
    </row>
    <row r="108" spans="1:11" s="171" customFormat="1">
      <c r="A108" s="166"/>
      <c r="B108" s="167"/>
      <c r="C108" s="168"/>
      <c r="D108" s="169"/>
      <c r="E108" s="169"/>
      <c r="F108" s="169"/>
      <c r="G108" s="169"/>
      <c r="H108" s="169"/>
      <c r="I108" s="169"/>
      <c r="J108" s="169"/>
      <c r="K108" s="170"/>
    </row>
    <row r="109" spans="1:11" s="171" customFormat="1">
      <c r="A109" s="166"/>
      <c r="B109" s="167"/>
      <c r="C109" s="168"/>
      <c r="D109" s="169"/>
      <c r="E109" s="169"/>
      <c r="F109" s="169"/>
      <c r="G109" s="169"/>
      <c r="H109" s="169"/>
      <c r="I109" s="169"/>
      <c r="J109" s="169"/>
      <c r="K109" s="170"/>
    </row>
    <row r="110" spans="1:11" s="171" customFormat="1">
      <c r="A110" s="166"/>
      <c r="B110" s="167"/>
      <c r="C110" s="168"/>
      <c r="D110" s="169"/>
      <c r="E110" s="169"/>
      <c r="F110" s="169"/>
      <c r="G110" s="169"/>
      <c r="H110" s="169"/>
      <c r="I110" s="169"/>
      <c r="J110" s="169"/>
      <c r="K110" s="170"/>
    </row>
    <row r="111" spans="1:11" s="171" customFormat="1">
      <c r="A111" s="166"/>
      <c r="B111" s="167"/>
      <c r="C111" s="168"/>
      <c r="D111" s="169"/>
      <c r="E111" s="169"/>
      <c r="F111" s="169"/>
      <c r="G111" s="169"/>
      <c r="H111" s="169"/>
      <c r="I111" s="169"/>
      <c r="J111" s="169"/>
      <c r="K111" s="170"/>
    </row>
    <row r="112" spans="1:11" s="171" customFormat="1">
      <c r="A112" s="166"/>
      <c r="B112" s="167"/>
      <c r="C112" s="168"/>
      <c r="D112" s="169"/>
      <c r="E112" s="169"/>
      <c r="F112" s="169"/>
      <c r="G112" s="169"/>
      <c r="H112" s="169"/>
      <c r="I112" s="169"/>
      <c r="J112" s="169"/>
      <c r="K112" s="170"/>
    </row>
    <row r="113" spans="1:11" s="171" customFormat="1">
      <c r="A113" s="166"/>
      <c r="B113" s="167"/>
      <c r="C113" s="168"/>
      <c r="D113" s="169"/>
      <c r="E113" s="169"/>
      <c r="F113" s="169"/>
      <c r="G113" s="169"/>
      <c r="H113" s="169"/>
      <c r="I113" s="169"/>
      <c r="J113" s="169"/>
      <c r="K113" s="170"/>
    </row>
    <row r="114" spans="1:11" s="171" customFormat="1">
      <c r="A114" s="166"/>
      <c r="B114" s="167"/>
      <c r="C114" s="168"/>
      <c r="D114" s="169"/>
      <c r="E114" s="169"/>
      <c r="F114" s="169"/>
      <c r="G114" s="169"/>
      <c r="H114" s="169"/>
      <c r="I114" s="169"/>
      <c r="J114" s="169"/>
      <c r="K114" s="170"/>
    </row>
    <row r="115" spans="1:11" s="171" customFormat="1">
      <c r="A115" s="166"/>
      <c r="B115" s="167"/>
      <c r="C115" s="168"/>
      <c r="D115" s="169"/>
      <c r="E115" s="169"/>
      <c r="F115" s="169"/>
      <c r="G115" s="169"/>
      <c r="H115" s="169"/>
      <c r="I115" s="169"/>
      <c r="J115" s="169"/>
      <c r="K115" s="170"/>
    </row>
    <row r="116" spans="1:11" s="171" customFormat="1">
      <c r="A116" s="166"/>
      <c r="B116" s="167"/>
      <c r="C116" s="168"/>
      <c r="D116" s="169"/>
      <c r="E116" s="169"/>
      <c r="F116" s="169"/>
      <c r="G116" s="169"/>
      <c r="H116" s="169"/>
      <c r="I116" s="169"/>
      <c r="J116" s="169"/>
      <c r="K116" s="170"/>
    </row>
    <row r="117" spans="1:11" s="171" customFormat="1">
      <c r="A117" s="166"/>
      <c r="B117" s="167"/>
      <c r="C117" s="168"/>
      <c r="D117" s="169"/>
      <c r="E117" s="169"/>
      <c r="F117" s="169"/>
      <c r="G117" s="169"/>
      <c r="H117" s="169"/>
      <c r="I117" s="169"/>
      <c r="J117" s="169"/>
      <c r="K117" s="170"/>
    </row>
    <row r="118" spans="1:11" s="171" customFormat="1">
      <c r="A118" s="166"/>
      <c r="B118" s="167"/>
      <c r="C118" s="168"/>
      <c r="D118" s="169"/>
      <c r="E118" s="169"/>
      <c r="F118" s="169"/>
      <c r="G118" s="169"/>
      <c r="H118" s="169"/>
      <c r="I118" s="169"/>
      <c r="J118" s="169"/>
      <c r="K118" s="170"/>
    </row>
    <row r="119" spans="1:11" s="171" customFormat="1">
      <c r="A119" s="166"/>
      <c r="B119" s="167"/>
      <c r="C119" s="168"/>
      <c r="D119" s="169"/>
      <c r="E119" s="169"/>
      <c r="F119" s="169"/>
      <c r="G119" s="169"/>
      <c r="H119" s="169"/>
      <c r="I119" s="169"/>
      <c r="J119" s="169"/>
      <c r="K119" s="170"/>
    </row>
    <row r="120" spans="1:11" s="171" customFormat="1">
      <c r="A120" s="166"/>
      <c r="B120" s="167"/>
      <c r="C120" s="168"/>
      <c r="D120" s="169"/>
      <c r="E120" s="169"/>
      <c r="F120" s="169"/>
      <c r="G120" s="169"/>
      <c r="H120" s="169"/>
      <c r="I120" s="169"/>
      <c r="J120" s="169"/>
      <c r="K120" s="170"/>
    </row>
    <row r="121" spans="1:11" s="171" customFormat="1">
      <c r="A121" s="166"/>
      <c r="B121" s="167"/>
      <c r="C121" s="168"/>
      <c r="D121" s="169"/>
      <c r="E121" s="169"/>
      <c r="F121" s="169"/>
      <c r="G121" s="169"/>
      <c r="H121" s="169"/>
      <c r="I121" s="169"/>
      <c r="J121" s="169"/>
      <c r="K121" s="170"/>
    </row>
    <row r="122" spans="1:11" s="171" customFormat="1">
      <c r="A122" s="166"/>
      <c r="B122" s="167"/>
      <c r="C122" s="168"/>
      <c r="D122" s="169"/>
      <c r="E122" s="169"/>
      <c r="F122" s="169"/>
      <c r="G122" s="169"/>
      <c r="H122" s="169"/>
      <c r="I122" s="169"/>
      <c r="J122" s="169"/>
      <c r="K122" s="170"/>
    </row>
    <row r="123" spans="1:11" s="171" customFormat="1">
      <c r="A123" s="166"/>
      <c r="B123" s="167"/>
      <c r="C123" s="168"/>
      <c r="D123" s="169"/>
      <c r="E123" s="169"/>
      <c r="F123" s="169"/>
      <c r="G123" s="169"/>
      <c r="H123" s="169"/>
      <c r="I123" s="169"/>
      <c r="J123" s="169"/>
      <c r="K123" s="170"/>
    </row>
    <row r="124" spans="1:11" s="171" customFormat="1">
      <c r="A124" s="166"/>
      <c r="B124" s="167"/>
      <c r="C124" s="168"/>
      <c r="D124" s="169"/>
      <c r="E124" s="169"/>
      <c r="F124" s="169"/>
      <c r="G124" s="169"/>
      <c r="H124" s="169"/>
      <c r="I124" s="169"/>
      <c r="J124" s="169"/>
      <c r="K124" s="170"/>
    </row>
    <row r="125" spans="1:11" s="171" customFormat="1">
      <c r="A125" s="166"/>
      <c r="B125" s="167"/>
      <c r="C125" s="168"/>
      <c r="D125" s="169"/>
      <c r="E125" s="169"/>
      <c r="F125" s="169"/>
      <c r="G125" s="169"/>
      <c r="H125" s="169"/>
      <c r="I125" s="169"/>
      <c r="J125" s="169"/>
      <c r="K125" s="170"/>
    </row>
    <row r="126" spans="1:11" s="171" customFormat="1">
      <c r="A126" s="166"/>
      <c r="B126" s="167"/>
      <c r="C126" s="168"/>
      <c r="D126" s="169"/>
      <c r="E126" s="169"/>
      <c r="F126" s="169"/>
      <c r="G126" s="169"/>
      <c r="H126" s="169"/>
      <c r="I126" s="169"/>
      <c r="J126" s="169"/>
      <c r="K126" s="170"/>
    </row>
    <row r="127" spans="1:11" s="171" customFormat="1">
      <c r="A127" s="166"/>
      <c r="B127" s="167"/>
      <c r="C127" s="168"/>
      <c r="D127" s="169"/>
      <c r="E127" s="169"/>
      <c r="F127" s="169"/>
      <c r="G127" s="169"/>
      <c r="H127" s="169"/>
      <c r="I127" s="169"/>
      <c r="J127" s="169"/>
      <c r="K127" s="170"/>
    </row>
    <row r="128" spans="1:11" s="171" customFormat="1">
      <c r="A128" s="166"/>
      <c r="B128" s="167"/>
      <c r="C128" s="168"/>
      <c r="D128" s="169"/>
      <c r="E128" s="169"/>
      <c r="F128" s="169"/>
      <c r="G128" s="169"/>
      <c r="H128" s="169"/>
      <c r="I128" s="169"/>
      <c r="J128" s="169"/>
      <c r="K128" s="170"/>
    </row>
    <row r="129" spans="1:11" s="171" customFormat="1">
      <c r="A129" s="166"/>
      <c r="B129" s="167"/>
      <c r="C129" s="168"/>
      <c r="D129" s="169"/>
      <c r="E129" s="169"/>
      <c r="F129" s="169"/>
      <c r="G129" s="169"/>
      <c r="H129" s="169"/>
      <c r="I129" s="169"/>
      <c r="J129" s="169"/>
      <c r="K129" s="170"/>
    </row>
    <row r="130" spans="1:11" s="171" customFormat="1">
      <c r="A130" s="166"/>
      <c r="B130" s="167"/>
      <c r="C130" s="168"/>
      <c r="D130" s="169"/>
      <c r="E130" s="169"/>
      <c r="F130" s="169"/>
      <c r="G130" s="169"/>
      <c r="H130" s="169"/>
      <c r="I130" s="169"/>
      <c r="J130" s="169"/>
      <c r="K130" s="170"/>
    </row>
    <row r="131" spans="1:11" s="171" customFormat="1">
      <c r="A131" s="166"/>
      <c r="B131" s="167"/>
      <c r="C131" s="168"/>
      <c r="D131" s="169"/>
      <c r="E131" s="169"/>
      <c r="F131" s="169"/>
      <c r="G131" s="169"/>
      <c r="H131" s="169"/>
      <c r="I131" s="169"/>
      <c r="J131" s="169"/>
      <c r="K131" s="170"/>
    </row>
    <row r="132" spans="1:11" s="171" customFormat="1">
      <c r="A132" s="166"/>
      <c r="B132" s="167"/>
      <c r="C132" s="168"/>
      <c r="D132" s="169"/>
      <c r="E132" s="169"/>
      <c r="F132" s="169"/>
      <c r="G132" s="169"/>
      <c r="H132" s="169"/>
      <c r="I132" s="169"/>
      <c r="J132" s="169"/>
      <c r="K132" s="170"/>
    </row>
    <row r="133" spans="1:11" s="171" customFormat="1">
      <c r="A133" s="166"/>
      <c r="B133" s="167"/>
      <c r="C133" s="168"/>
      <c r="D133" s="169"/>
      <c r="E133" s="169"/>
      <c r="F133" s="169"/>
      <c r="G133" s="169"/>
      <c r="H133" s="169"/>
      <c r="I133" s="169"/>
      <c r="J133" s="169"/>
      <c r="K133" s="170"/>
    </row>
    <row r="134" spans="1:11" s="171" customFormat="1">
      <c r="A134" s="166"/>
      <c r="B134" s="167"/>
      <c r="C134" s="168"/>
      <c r="D134" s="169"/>
      <c r="E134" s="169"/>
      <c r="F134" s="169"/>
      <c r="G134" s="169"/>
      <c r="H134" s="169"/>
      <c r="I134" s="169"/>
      <c r="J134" s="169"/>
      <c r="K134" s="170"/>
    </row>
    <row r="135" spans="1:11" s="171" customFormat="1">
      <c r="A135" s="177"/>
      <c r="B135" s="178"/>
      <c r="C135" s="179"/>
      <c r="D135" s="180"/>
      <c r="E135" s="180"/>
      <c r="F135" s="180"/>
      <c r="G135" s="180"/>
      <c r="H135" s="180"/>
      <c r="I135" s="180"/>
      <c r="J135" s="180"/>
    </row>
    <row r="136" spans="1:11" s="171" customFormat="1">
      <c r="A136" s="177"/>
      <c r="B136" s="178"/>
      <c r="C136" s="179"/>
      <c r="D136" s="180"/>
      <c r="E136" s="180"/>
      <c r="F136" s="180"/>
      <c r="G136" s="180"/>
      <c r="H136" s="180"/>
      <c r="I136" s="180"/>
      <c r="J136" s="180"/>
    </row>
    <row r="137" spans="1:11" s="171" customFormat="1">
      <c r="A137" s="177"/>
      <c r="B137" s="178"/>
      <c r="C137" s="179"/>
      <c r="D137" s="180"/>
      <c r="E137" s="180"/>
      <c r="F137" s="180"/>
      <c r="G137" s="180"/>
      <c r="H137" s="180"/>
      <c r="I137" s="180"/>
      <c r="J137" s="180"/>
    </row>
    <row r="138" spans="1:11" s="171" customFormat="1">
      <c r="A138" s="177"/>
      <c r="B138" s="178"/>
      <c r="C138" s="179"/>
      <c r="D138" s="180"/>
      <c r="E138" s="180"/>
      <c r="F138" s="180"/>
      <c r="G138" s="180"/>
      <c r="H138" s="180"/>
      <c r="I138" s="180"/>
      <c r="J138" s="180"/>
    </row>
    <row r="139" spans="1:11" s="171" customFormat="1">
      <c r="A139" s="177"/>
      <c r="B139" s="178"/>
      <c r="C139" s="179"/>
      <c r="D139" s="180"/>
      <c r="E139" s="180"/>
      <c r="F139" s="180"/>
      <c r="G139" s="180"/>
      <c r="H139" s="180"/>
      <c r="I139" s="180"/>
      <c r="J139" s="180"/>
    </row>
    <row r="140" spans="1:11" s="171" customFormat="1">
      <c r="A140" s="177"/>
      <c r="B140" s="178"/>
      <c r="C140" s="179"/>
      <c r="D140" s="180"/>
      <c r="E140" s="180"/>
      <c r="F140" s="180"/>
      <c r="G140" s="180"/>
      <c r="H140" s="180"/>
      <c r="I140" s="180"/>
      <c r="J140" s="180"/>
    </row>
    <row r="141" spans="1:11" s="171" customFormat="1">
      <c r="A141" s="177"/>
      <c r="B141" s="178"/>
      <c r="C141" s="179"/>
      <c r="D141" s="180"/>
      <c r="E141" s="180"/>
      <c r="F141" s="180"/>
      <c r="G141" s="180"/>
      <c r="H141" s="180"/>
      <c r="I141" s="180"/>
      <c r="J141" s="180"/>
    </row>
    <row r="142" spans="1:11" s="171" customFormat="1">
      <c r="A142" s="177"/>
      <c r="B142" s="178"/>
      <c r="C142" s="179"/>
      <c r="D142" s="180"/>
      <c r="E142" s="180"/>
      <c r="F142" s="180"/>
      <c r="G142" s="180"/>
      <c r="H142" s="180"/>
      <c r="I142" s="180"/>
      <c r="J142" s="180"/>
    </row>
    <row r="143" spans="1:11" s="171" customFormat="1">
      <c r="A143" s="177"/>
      <c r="B143" s="178"/>
      <c r="C143" s="179"/>
      <c r="D143" s="180"/>
      <c r="E143" s="180"/>
      <c r="F143" s="180"/>
      <c r="G143" s="180"/>
      <c r="H143" s="180"/>
      <c r="I143" s="180"/>
      <c r="J143" s="180"/>
    </row>
    <row r="144" spans="1:11" s="171" customFormat="1">
      <c r="A144" s="177"/>
      <c r="B144" s="178"/>
      <c r="C144" s="179"/>
      <c r="D144" s="180"/>
      <c r="E144" s="180"/>
      <c r="F144" s="180"/>
      <c r="G144" s="180"/>
      <c r="H144" s="180"/>
      <c r="I144" s="180"/>
      <c r="J144" s="180"/>
    </row>
    <row r="145" spans="1:10" s="171" customFormat="1">
      <c r="A145" s="177"/>
      <c r="B145" s="178"/>
      <c r="C145" s="179"/>
      <c r="D145" s="180"/>
      <c r="E145" s="180"/>
      <c r="F145" s="180"/>
      <c r="G145" s="180"/>
      <c r="H145" s="180"/>
      <c r="I145" s="180"/>
      <c r="J145" s="180"/>
    </row>
    <row r="146" spans="1:10" s="171" customFormat="1">
      <c r="A146" s="177"/>
      <c r="B146" s="178"/>
      <c r="C146" s="179"/>
      <c r="D146" s="180"/>
      <c r="E146" s="180"/>
      <c r="F146" s="180"/>
      <c r="G146" s="180"/>
      <c r="H146" s="180"/>
      <c r="I146" s="180"/>
      <c r="J146" s="180"/>
    </row>
    <row r="147" spans="1:10" s="171" customFormat="1">
      <c r="A147" s="177"/>
      <c r="B147" s="178"/>
      <c r="C147" s="179"/>
      <c r="D147" s="180"/>
      <c r="E147" s="180"/>
      <c r="F147" s="180"/>
      <c r="G147" s="180"/>
      <c r="H147" s="180"/>
      <c r="I147" s="180"/>
      <c r="J147" s="180"/>
    </row>
    <row r="148" spans="1:10" s="171" customFormat="1">
      <c r="A148" s="177"/>
      <c r="B148" s="178"/>
      <c r="C148" s="179"/>
      <c r="D148" s="180"/>
      <c r="E148" s="180"/>
      <c r="F148" s="180"/>
      <c r="G148" s="180"/>
      <c r="H148" s="180"/>
      <c r="I148" s="180"/>
      <c r="J148" s="180"/>
    </row>
    <row r="149" spans="1:10" s="171" customFormat="1">
      <c r="A149" s="177"/>
      <c r="B149" s="178"/>
      <c r="C149" s="179"/>
      <c r="D149" s="180"/>
      <c r="E149" s="180"/>
      <c r="F149" s="180"/>
      <c r="G149" s="180"/>
      <c r="H149" s="180"/>
      <c r="I149" s="180"/>
      <c r="J149" s="180"/>
    </row>
    <row r="150" spans="1:10" s="171" customFormat="1">
      <c r="A150" s="177"/>
      <c r="B150" s="178"/>
      <c r="C150" s="179"/>
      <c r="D150" s="180"/>
      <c r="E150" s="180"/>
      <c r="F150" s="180"/>
      <c r="G150" s="180"/>
      <c r="H150" s="180"/>
      <c r="I150" s="180"/>
      <c r="J150" s="180"/>
    </row>
    <row r="151" spans="1:10" s="171" customFormat="1">
      <c r="A151" s="177"/>
      <c r="B151" s="178"/>
      <c r="C151" s="179"/>
      <c r="D151" s="180"/>
      <c r="E151" s="180"/>
      <c r="F151" s="180"/>
      <c r="G151" s="180"/>
      <c r="H151" s="180"/>
      <c r="I151" s="180"/>
      <c r="J151" s="180"/>
    </row>
    <row r="152" spans="1:10" s="171" customFormat="1">
      <c r="A152" s="177"/>
      <c r="B152" s="178"/>
      <c r="C152" s="179"/>
      <c r="D152" s="180"/>
      <c r="E152" s="180"/>
      <c r="F152" s="180"/>
      <c r="G152" s="180"/>
      <c r="H152" s="180"/>
      <c r="I152" s="180"/>
      <c r="J152" s="180"/>
    </row>
    <row r="153" spans="1:10" s="171" customFormat="1">
      <c r="A153" s="177"/>
      <c r="B153" s="178"/>
      <c r="C153" s="179"/>
      <c r="D153" s="180"/>
      <c r="E153" s="180"/>
      <c r="F153" s="180"/>
      <c r="G153" s="180"/>
      <c r="H153" s="180"/>
      <c r="I153" s="180"/>
      <c r="J153" s="180"/>
    </row>
    <row r="154" spans="1:10" s="171" customFormat="1">
      <c r="A154" s="177"/>
      <c r="B154" s="178"/>
      <c r="C154" s="179"/>
      <c r="D154" s="180"/>
      <c r="E154" s="180"/>
      <c r="F154" s="180"/>
      <c r="G154" s="180"/>
      <c r="H154" s="180"/>
      <c r="I154" s="180"/>
      <c r="J154" s="180"/>
    </row>
    <row r="155" spans="1:10" s="171" customFormat="1">
      <c r="A155" s="177"/>
      <c r="B155" s="178"/>
      <c r="C155" s="179"/>
      <c r="D155" s="180"/>
      <c r="E155" s="180"/>
      <c r="F155" s="180"/>
      <c r="G155" s="180"/>
      <c r="H155" s="180"/>
      <c r="I155" s="180"/>
      <c r="J155" s="180"/>
    </row>
    <row r="156" spans="1:10" s="171" customFormat="1">
      <c r="A156" s="177"/>
      <c r="B156" s="178"/>
      <c r="C156" s="179"/>
      <c r="D156" s="180"/>
      <c r="E156" s="180"/>
      <c r="F156" s="180"/>
      <c r="G156" s="180"/>
      <c r="H156" s="180"/>
      <c r="I156" s="180"/>
      <c r="J156" s="180"/>
    </row>
    <row r="157" spans="1:10" s="171" customFormat="1">
      <c r="A157" s="177"/>
      <c r="B157" s="178"/>
      <c r="C157" s="179"/>
      <c r="D157" s="180"/>
      <c r="E157" s="180"/>
      <c r="F157" s="180"/>
      <c r="G157" s="180"/>
      <c r="H157" s="180"/>
      <c r="I157" s="180"/>
      <c r="J157" s="180"/>
    </row>
    <row r="158" spans="1:10" s="171" customFormat="1">
      <c r="A158" s="181"/>
      <c r="B158" s="178"/>
      <c r="C158" s="178"/>
      <c r="D158" s="178"/>
      <c r="E158" s="178"/>
    </row>
    <row r="159" spans="1:10" s="171" customFormat="1">
      <c r="A159" s="181"/>
      <c r="B159" s="178"/>
      <c r="C159" s="178"/>
      <c r="D159" s="178"/>
      <c r="E159" s="178"/>
    </row>
    <row r="160" spans="1:10" s="171" customFormat="1">
      <c r="A160" s="181"/>
      <c r="B160" s="178"/>
      <c r="C160" s="178"/>
      <c r="D160" s="178"/>
      <c r="E160" s="178"/>
    </row>
    <row r="161" spans="1:5" s="171" customFormat="1">
      <c r="A161" s="181"/>
      <c r="B161" s="178"/>
      <c r="C161" s="178"/>
      <c r="D161" s="178"/>
      <c r="E161" s="178"/>
    </row>
    <row r="162" spans="1:5" s="171" customFormat="1">
      <c r="A162" s="181"/>
      <c r="B162" s="178"/>
      <c r="C162" s="178"/>
      <c r="D162" s="178"/>
      <c r="E162" s="178"/>
    </row>
    <row r="163" spans="1:5" s="171" customFormat="1">
      <c r="A163" s="181"/>
      <c r="B163" s="178"/>
      <c r="C163" s="178"/>
      <c r="D163" s="178"/>
      <c r="E163" s="178"/>
    </row>
    <row r="164" spans="1:5" s="171" customFormat="1">
      <c r="A164" s="181"/>
      <c r="B164" s="178"/>
      <c r="C164" s="178"/>
      <c r="D164" s="178"/>
      <c r="E164" s="178"/>
    </row>
    <row r="165" spans="1:5" s="171" customFormat="1">
      <c r="A165" s="181"/>
      <c r="B165" s="178"/>
      <c r="C165" s="178"/>
      <c r="D165" s="178"/>
      <c r="E165" s="178"/>
    </row>
    <row r="166" spans="1:5" s="171" customFormat="1">
      <c r="A166" s="181"/>
      <c r="B166" s="178"/>
      <c r="C166" s="178"/>
      <c r="D166" s="178"/>
      <c r="E166" s="178"/>
    </row>
    <row r="167" spans="1:5" s="171" customFormat="1">
      <c r="A167" s="181"/>
      <c r="B167" s="178"/>
      <c r="C167" s="178"/>
      <c r="D167" s="178"/>
      <c r="E167" s="178"/>
    </row>
    <row r="168" spans="1:5" s="171" customFormat="1">
      <c r="A168" s="181"/>
      <c r="B168" s="178"/>
      <c r="C168" s="178"/>
      <c r="D168" s="178"/>
      <c r="E168" s="178"/>
    </row>
    <row r="169" spans="1:5" s="171" customFormat="1">
      <c r="A169" s="181"/>
      <c r="B169" s="178"/>
      <c r="C169" s="178"/>
      <c r="D169" s="178"/>
      <c r="E169" s="178"/>
    </row>
    <row r="170" spans="1:5" s="171" customFormat="1">
      <c r="A170" s="181"/>
      <c r="B170" s="178"/>
      <c r="C170" s="178"/>
      <c r="D170" s="178"/>
      <c r="E170" s="178"/>
    </row>
    <row r="171" spans="1:5" s="171" customFormat="1">
      <c r="A171" s="181"/>
      <c r="B171" s="178"/>
      <c r="C171" s="178"/>
      <c r="D171" s="178"/>
      <c r="E171" s="178"/>
    </row>
    <row r="172" spans="1:5" s="171" customFormat="1">
      <c r="A172" s="181"/>
      <c r="B172" s="178"/>
      <c r="C172" s="178"/>
      <c r="D172" s="178"/>
      <c r="E172" s="178"/>
    </row>
    <row r="173" spans="1:5" s="171" customFormat="1">
      <c r="A173" s="181"/>
      <c r="B173" s="178"/>
      <c r="C173" s="178"/>
      <c r="D173" s="178"/>
      <c r="E173" s="178"/>
    </row>
    <row r="174" spans="1:5" s="171" customFormat="1">
      <c r="A174" s="181"/>
      <c r="B174" s="178"/>
      <c r="C174" s="178"/>
      <c r="D174" s="178"/>
      <c r="E174" s="178"/>
    </row>
    <row r="175" spans="1:5" s="171" customFormat="1">
      <c r="A175" s="181"/>
      <c r="B175" s="178"/>
      <c r="C175" s="178"/>
      <c r="D175" s="178"/>
      <c r="E175" s="178"/>
    </row>
    <row r="176" spans="1:5" s="171" customFormat="1">
      <c r="A176" s="181"/>
      <c r="B176" s="178"/>
      <c r="C176" s="178"/>
      <c r="D176" s="178"/>
      <c r="E176" s="178"/>
    </row>
    <row r="177" spans="1:5" s="171" customFormat="1">
      <c r="A177" s="181"/>
      <c r="B177" s="178"/>
      <c r="C177" s="178"/>
      <c r="D177" s="178"/>
      <c r="E177" s="178"/>
    </row>
    <row r="178" spans="1:5" s="171" customFormat="1">
      <c r="A178" s="181"/>
      <c r="B178" s="178"/>
      <c r="C178" s="178"/>
      <c r="D178" s="178"/>
      <c r="E178" s="178"/>
    </row>
    <row r="179" spans="1:5">
      <c r="A179" s="64"/>
    </row>
    <row r="180" spans="1:5">
      <c r="A180" s="64"/>
    </row>
    <row r="181" spans="1:5">
      <c r="A181" s="64"/>
    </row>
    <row r="182" spans="1:5">
      <c r="A182" s="64"/>
    </row>
    <row r="183" spans="1:5">
      <c r="A183" s="64"/>
    </row>
    <row r="184" spans="1:5">
      <c r="A184" s="64"/>
    </row>
    <row r="185" spans="1:5">
      <c r="A185" s="64"/>
    </row>
    <row r="186" spans="1:5">
      <c r="A186" s="64"/>
    </row>
    <row r="187" spans="1:5">
      <c r="A187" s="64"/>
    </row>
    <row r="188" spans="1:5">
      <c r="A188" s="64"/>
    </row>
    <row r="189" spans="1:5">
      <c r="A189" s="64"/>
    </row>
    <row r="190" spans="1:5">
      <c r="A190" s="64"/>
    </row>
    <row r="191" spans="1:5">
      <c r="A191" s="64"/>
    </row>
    <row r="192" spans="1:5">
      <c r="A192" s="64"/>
    </row>
    <row r="193" spans="1:1">
      <c r="A193" s="64"/>
    </row>
    <row r="194" spans="1:1">
      <c r="A194" s="64"/>
    </row>
    <row r="195" spans="1:1">
      <c r="A195" s="64"/>
    </row>
    <row r="196" spans="1:1">
      <c r="A196" s="64"/>
    </row>
    <row r="197" spans="1:1">
      <c r="A197" s="64"/>
    </row>
    <row r="198" spans="1:1">
      <c r="A198" s="64"/>
    </row>
    <row r="199" spans="1:1">
      <c r="A199" s="64"/>
    </row>
    <row r="200" spans="1:1">
      <c r="A200" s="64"/>
    </row>
    <row r="201" spans="1:1">
      <c r="A201" s="64"/>
    </row>
    <row r="202" spans="1:1">
      <c r="A202" s="64"/>
    </row>
    <row r="203" spans="1:1">
      <c r="A203" s="64"/>
    </row>
    <row r="204" spans="1:1">
      <c r="A204" s="64"/>
    </row>
    <row r="205" spans="1:1">
      <c r="A205" s="64"/>
    </row>
    <row r="206" spans="1:1">
      <c r="A206" s="64"/>
    </row>
    <row r="207" spans="1:1">
      <c r="A207" s="64"/>
    </row>
    <row r="208" spans="1:1">
      <c r="A208" s="64"/>
    </row>
    <row r="209" spans="1:1">
      <c r="A209" s="64"/>
    </row>
    <row r="210" spans="1:1">
      <c r="A210" s="64"/>
    </row>
    <row r="211" spans="1:1">
      <c r="A211" s="64"/>
    </row>
    <row r="212" spans="1:1">
      <c r="A212" s="64"/>
    </row>
    <row r="213" spans="1:1">
      <c r="A213" s="64"/>
    </row>
    <row r="214" spans="1:1">
      <c r="A214" s="64"/>
    </row>
    <row r="215" spans="1:1">
      <c r="A215" s="64"/>
    </row>
    <row r="216" spans="1:1">
      <c r="A216" s="64"/>
    </row>
    <row r="217" spans="1:1">
      <c r="A217" s="64"/>
    </row>
    <row r="218" spans="1:1">
      <c r="A218" s="64"/>
    </row>
    <row r="219" spans="1:1">
      <c r="A219" s="64"/>
    </row>
    <row r="220" spans="1:1">
      <c r="A220" s="64"/>
    </row>
    <row r="221" spans="1:1">
      <c r="A221" s="64"/>
    </row>
    <row r="222" spans="1:1">
      <c r="A222" s="64"/>
    </row>
    <row r="223" spans="1:1">
      <c r="A223" s="64"/>
    </row>
    <row r="224" spans="1:1">
      <c r="A224" s="64"/>
    </row>
    <row r="225" spans="1:1">
      <c r="A225" s="64"/>
    </row>
    <row r="226" spans="1:1">
      <c r="A226" s="64"/>
    </row>
    <row r="227" spans="1:1">
      <c r="A227" s="64"/>
    </row>
    <row r="228" spans="1:1">
      <c r="A228" s="64"/>
    </row>
    <row r="229" spans="1:1">
      <c r="A229" s="64"/>
    </row>
    <row r="230" spans="1:1">
      <c r="A230" s="64"/>
    </row>
    <row r="231" spans="1:1">
      <c r="A231" s="64"/>
    </row>
    <row r="232" spans="1:1">
      <c r="A232" s="64"/>
    </row>
    <row r="233" spans="1:1">
      <c r="A233" s="64"/>
    </row>
    <row r="234" spans="1:1">
      <c r="A234" s="64"/>
    </row>
    <row r="235" spans="1:1">
      <c r="A235" s="64"/>
    </row>
    <row r="236" spans="1:1">
      <c r="A236" s="64"/>
    </row>
    <row r="237" spans="1:1">
      <c r="A237" s="64"/>
    </row>
    <row r="238" spans="1:1">
      <c r="A238" s="64"/>
    </row>
    <row r="239" spans="1:1">
      <c r="A239" s="64"/>
    </row>
    <row r="240" spans="1:1">
      <c r="A240" s="64"/>
    </row>
    <row r="241" spans="1:1">
      <c r="A241" s="64"/>
    </row>
    <row r="242" spans="1:1">
      <c r="A242" s="64"/>
    </row>
    <row r="243" spans="1:1">
      <c r="A243" s="64"/>
    </row>
    <row r="244" spans="1:1">
      <c r="A244" s="64"/>
    </row>
    <row r="245" spans="1:1">
      <c r="A245" s="64"/>
    </row>
    <row r="246" spans="1:1">
      <c r="A246" s="64"/>
    </row>
    <row r="247" spans="1:1">
      <c r="A247" s="64"/>
    </row>
    <row r="248" spans="1:1">
      <c r="A248" s="64"/>
    </row>
    <row r="249" spans="1:1">
      <c r="A249" s="64"/>
    </row>
    <row r="250" spans="1:1">
      <c r="A250" s="64"/>
    </row>
    <row r="251" spans="1:1">
      <c r="A251" s="64"/>
    </row>
    <row r="252" spans="1:1">
      <c r="A252" s="64"/>
    </row>
    <row r="253" spans="1:1">
      <c r="A253" s="64"/>
    </row>
    <row r="254" spans="1:1">
      <c r="A254" s="64"/>
    </row>
    <row r="255" spans="1:1">
      <c r="A255" s="64"/>
    </row>
    <row r="256" spans="1:1">
      <c r="A256" s="64"/>
    </row>
    <row r="257" spans="1:1">
      <c r="A257" s="64"/>
    </row>
    <row r="258" spans="1:1">
      <c r="A258" s="64"/>
    </row>
    <row r="259" spans="1:1">
      <c r="A259" s="64"/>
    </row>
    <row r="260" spans="1:1">
      <c r="A260" s="64"/>
    </row>
    <row r="261" spans="1:1">
      <c r="A261" s="64"/>
    </row>
    <row r="262" spans="1:1">
      <c r="A262" s="64"/>
    </row>
    <row r="263" spans="1:1">
      <c r="A263" s="64"/>
    </row>
    <row r="264" spans="1:1">
      <c r="A264" s="64"/>
    </row>
    <row r="265" spans="1:1">
      <c r="A265" s="64"/>
    </row>
    <row r="266" spans="1:1">
      <c r="A266" s="64"/>
    </row>
    <row r="267" spans="1:1">
      <c r="A267" s="64"/>
    </row>
    <row r="268" spans="1:1">
      <c r="A268" s="64"/>
    </row>
    <row r="269" spans="1:1">
      <c r="A269" s="64"/>
    </row>
    <row r="270" spans="1:1">
      <c r="A270" s="64"/>
    </row>
    <row r="271" spans="1:1">
      <c r="A271" s="64"/>
    </row>
    <row r="272" spans="1:1">
      <c r="A272" s="64"/>
    </row>
    <row r="273" spans="1:1">
      <c r="A273" s="64"/>
    </row>
    <row r="274" spans="1:1">
      <c r="A274" s="64"/>
    </row>
    <row r="275" spans="1:1">
      <c r="A275" s="64"/>
    </row>
    <row r="276" spans="1:1">
      <c r="A276" s="64"/>
    </row>
    <row r="277" spans="1:1">
      <c r="A277" s="64"/>
    </row>
    <row r="278" spans="1:1">
      <c r="A278" s="64"/>
    </row>
    <row r="279" spans="1:1">
      <c r="A279" s="64"/>
    </row>
    <row r="280" spans="1:1">
      <c r="A280" s="64"/>
    </row>
    <row r="281" spans="1:1">
      <c r="A281" s="64"/>
    </row>
    <row r="282" spans="1:1">
      <c r="A282" s="64"/>
    </row>
    <row r="283" spans="1:1">
      <c r="A283" s="64"/>
    </row>
    <row r="284" spans="1:1">
      <c r="A284" s="64"/>
    </row>
    <row r="285" spans="1:1">
      <c r="A285" s="64"/>
    </row>
    <row r="286" spans="1:1">
      <c r="A286" s="64"/>
    </row>
    <row r="287" spans="1:1">
      <c r="A287" s="64"/>
    </row>
    <row r="288" spans="1:1">
      <c r="A288" s="64"/>
    </row>
    <row r="289" spans="1:1">
      <c r="A289" s="64"/>
    </row>
    <row r="290" spans="1:1">
      <c r="A290" s="64"/>
    </row>
    <row r="291" spans="1:1">
      <c r="A291" s="64"/>
    </row>
    <row r="292" spans="1:1">
      <c r="A292" s="64"/>
    </row>
    <row r="293" spans="1:1">
      <c r="A293" s="64"/>
    </row>
    <row r="294" spans="1:1">
      <c r="A294" s="64"/>
    </row>
    <row r="295" spans="1:1">
      <c r="A295" s="64"/>
    </row>
    <row r="296" spans="1:1">
      <c r="A296" s="64"/>
    </row>
    <row r="297" spans="1:1">
      <c r="A297" s="64"/>
    </row>
    <row r="298" spans="1:1">
      <c r="A298" s="64"/>
    </row>
    <row r="299" spans="1:1">
      <c r="A299" s="64"/>
    </row>
    <row r="300" spans="1:1">
      <c r="A300" s="64"/>
    </row>
    <row r="301" spans="1:1">
      <c r="A301" s="64"/>
    </row>
    <row r="302" spans="1:1">
      <c r="A302" s="64"/>
    </row>
    <row r="303" spans="1:1">
      <c r="A303" s="64"/>
    </row>
    <row r="304" spans="1:1">
      <c r="A304" s="64"/>
    </row>
    <row r="305" spans="1:1">
      <c r="A305" s="64"/>
    </row>
    <row r="306" spans="1:1">
      <c r="A306" s="64"/>
    </row>
    <row r="307" spans="1:1">
      <c r="A307" s="64"/>
    </row>
    <row r="308" spans="1:1">
      <c r="A308" s="64"/>
    </row>
    <row r="309" spans="1:1">
      <c r="A309" s="64"/>
    </row>
    <row r="310" spans="1:1">
      <c r="A310" s="64"/>
    </row>
    <row r="311" spans="1:1">
      <c r="A311" s="64"/>
    </row>
    <row r="312" spans="1:1">
      <c r="A312" s="64"/>
    </row>
    <row r="313" spans="1:1">
      <c r="A313" s="64"/>
    </row>
    <row r="314" spans="1:1">
      <c r="A314" s="64"/>
    </row>
    <row r="315" spans="1:1">
      <c r="A315" s="64"/>
    </row>
    <row r="316" spans="1:1">
      <c r="A316" s="64"/>
    </row>
    <row r="317" spans="1:1">
      <c r="A317" s="64"/>
    </row>
    <row r="318" spans="1:1">
      <c r="A318" s="64"/>
    </row>
    <row r="319" spans="1:1">
      <c r="A319" s="64"/>
    </row>
    <row r="320" spans="1:1">
      <c r="A320" s="64"/>
    </row>
    <row r="321" spans="1:1">
      <c r="A321" s="64"/>
    </row>
    <row r="322" spans="1:1">
      <c r="A322" s="64"/>
    </row>
    <row r="323" spans="1:1">
      <c r="A323" s="64"/>
    </row>
    <row r="324" spans="1:1">
      <c r="A324" s="64"/>
    </row>
  </sheetData>
  <mergeCells count="14">
    <mergeCell ref="A2:K2"/>
    <mergeCell ref="A4:A5"/>
    <mergeCell ref="B4:B5"/>
    <mergeCell ref="C4:C5"/>
    <mergeCell ref="D4:D5"/>
    <mergeCell ref="E4:E5"/>
    <mergeCell ref="F4:F5"/>
    <mergeCell ref="G4:J4"/>
    <mergeCell ref="K4:K5"/>
    <mergeCell ref="C99:F99"/>
    <mergeCell ref="H99:J99"/>
    <mergeCell ref="A7:K7"/>
    <mergeCell ref="C98:F98"/>
    <mergeCell ref="H98:J98"/>
  </mergeCells>
  <phoneticPr fontId="3" type="noConversion"/>
  <pageMargins left="0.25" right="0.25" top="0.75" bottom="0.75" header="0.3" footer="0.3"/>
  <pageSetup paperSize="9" scale="50" orientation="landscape" r:id="rId1"/>
  <headerFooter alignWithMargins="0"/>
  <ignoredErrors>
    <ignoredError sqref="F9 F52 F95 F48 F18:F19 F70 F64 F59 F75 F40 F82:F85 F86:F87 F67" formula="1"/>
    <ignoredError sqref="C88:E88 G88:J88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2:J292"/>
  <sheetViews>
    <sheetView view="pageBreakPreview" topLeftCell="A55" zoomScale="60" workbookViewId="0">
      <selection activeCell="A73" sqref="A73"/>
    </sheetView>
  </sheetViews>
  <sheetFormatPr defaultRowHeight="18.75"/>
  <cols>
    <col min="1" max="1" width="51.5703125" style="3" customWidth="1"/>
    <col min="2" max="2" width="12" style="39" customWidth="1"/>
    <col min="3" max="3" width="16.140625" style="39" customWidth="1"/>
    <col min="4" max="4" width="16.7109375" style="39" customWidth="1"/>
    <col min="5" max="5" width="16.140625" style="39" customWidth="1"/>
    <col min="6" max="6" width="16" style="39" customWidth="1"/>
    <col min="7" max="7" width="16.28515625" style="3" customWidth="1"/>
    <col min="8" max="8" width="16.85546875" style="3" customWidth="1"/>
    <col min="9" max="9" width="16.140625" style="3" customWidth="1"/>
    <col min="10" max="10" width="16.42578125" style="3" customWidth="1"/>
    <col min="11" max="16384" width="9.140625" style="3"/>
  </cols>
  <sheetData>
    <row r="2" spans="1:10">
      <c r="A2" s="390" t="s">
        <v>566</v>
      </c>
      <c r="B2" s="390"/>
      <c r="C2" s="390"/>
      <c r="D2" s="390"/>
      <c r="E2" s="390"/>
      <c r="F2" s="390"/>
      <c r="G2" s="390"/>
      <c r="H2" s="390"/>
    </row>
    <row r="3" spans="1:10">
      <c r="A3" s="123"/>
      <c r="B3" s="125"/>
      <c r="C3" s="123"/>
      <c r="D3" s="123"/>
      <c r="E3" s="123"/>
      <c r="F3" s="125"/>
      <c r="G3" s="123"/>
      <c r="H3" s="123"/>
      <c r="J3" s="3" t="s">
        <v>416</v>
      </c>
    </row>
    <row r="4" spans="1:10" ht="41.25" customHeight="1">
      <c r="A4" s="396" t="s">
        <v>167</v>
      </c>
      <c r="B4" s="398" t="s">
        <v>17</v>
      </c>
      <c r="C4" s="398" t="s">
        <v>440</v>
      </c>
      <c r="D4" s="398" t="s">
        <v>438</v>
      </c>
      <c r="E4" s="398" t="s">
        <v>432</v>
      </c>
      <c r="F4" s="400" t="s">
        <v>439</v>
      </c>
      <c r="G4" s="402" t="s">
        <v>338</v>
      </c>
      <c r="H4" s="403"/>
      <c r="I4" s="403"/>
      <c r="J4" s="404"/>
    </row>
    <row r="5" spans="1:10" ht="54" customHeight="1">
      <c r="A5" s="397"/>
      <c r="B5" s="399"/>
      <c r="C5" s="399"/>
      <c r="D5" s="399"/>
      <c r="E5" s="399"/>
      <c r="F5" s="401"/>
      <c r="G5" s="67" t="s">
        <v>130</v>
      </c>
      <c r="H5" s="67" t="s">
        <v>131</v>
      </c>
      <c r="I5" s="67" t="s">
        <v>132</v>
      </c>
      <c r="J5" s="67" t="s">
        <v>64</v>
      </c>
    </row>
    <row r="6" spans="1:10" ht="23.25" customHeight="1">
      <c r="A6" s="126">
        <v>1</v>
      </c>
      <c r="B6" s="127">
        <v>2</v>
      </c>
      <c r="C6" s="127">
        <v>3</v>
      </c>
      <c r="D6" s="127">
        <v>4</v>
      </c>
      <c r="E6" s="127">
        <v>5</v>
      </c>
      <c r="F6" s="127">
        <v>6</v>
      </c>
      <c r="G6" s="127">
        <v>7</v>
      </c>
      <c r="H6" s="127">
        <v>8</v>
      </c>
      <c r="I6" s="37">
        <v>9</v>
      </c>
      <c r="J6" s="37">
        <v>10</v>
      </c>
    </row>
    <row r="7" spans="1:10" ht="69.75" customHeight="1">
      <c r="A7" s="128" t="s">
        <v>419</v>
      </c>
      <c r="B7" s="249">
        <v>1018</v>
      </c>
      <c r="C7" s="232">
        <f>SUM(C8:C16)</f>
        <v>-852</v>
      </c>
      <c r="D7" s="232">
        <f>SUM(D8:D14)</f>
        <v>-800</v>
      </c>
      <c r="E7" s="232">
        <f t="shared" ref="E7" si="0">SUM(E8:E23)</f>
        <v>-1204</v>
      </c>
      <c r="F7" s="225">
        <f>SUM(G7:J7)</f>
        <v>-1140</v>
      </c>
      <c r="G7" s="245">
        <f t="shared" ref="G7:J7" si="1">SUM(G8:G23)</f>
        <v>-288</v>
      </c>
      <c r="H7" s="245">
        <f t="shared" si="1"/>
        <v>-284</v>
      </c>
      <c r="I7" s="245">
        <f t="shared" si="1"/>
        <v>-282</v>
      </c>
      <c r="J7" s="245">
        <f t="shared" si="1"/>
        <v>-286</v>
      </c>
    </row>
    <row r="8" spans="1:10" ht="27.75" customHeight="1">
      <c r="A8" s="42" t="s">
        <v>32</v>
      </c>
      <c r="B8" s="127"/>
      <c r="C8" s="221">
        <v>-7</v>
      </c>
      <c r="D8" s="221">
        <v>-6</v>
      </c>
      <c r="E8" s="221">
        <v>-16</v>
      </c>
      <c r="F8" s="220">
        <f t="shared" ref="F8:F22" si="2">SUM(G8:J8)</f>
        <v>-16</v>
      </c>
      <c r="G8" s="217">
        <v>-4</v>
      </c>
      <c r="H8" s="217">
        <v>-4</v>
      </c>
      <c r="I8" s="217">
        <v>-4</v>
      </c>
      <c r="J8" s="217">
        <v>-4</v>
      </c>
    </row>
    <row r="9" spans="1:10" ht="34.5" customHeight="1">
      <c r="A9" s="42" t="s">
        <v>487</v>
      </c>
      <c r="B9" s="127"/>
      <c r="C9" s="221">
        <v>-3</v>
      </c>
      <c r="D9" s="221">
        <v>-4</v>
      </c>
      <c r="E9" s="221">
        <v>0</v>
      </c>
      <c r="F9" s="220">
        <f t="shared" si="2"/>
        <v>-4</v>
      </c>
      <c r="G9" s="217">
        <v>-1</v>
      </c>
      <c r="H9" s="217">
        <v>-1</v>
      </c>
      <c r="I9" s="217">
        <v>-1</v>
      </c>
      <c r="J9" s="217">
        <v>-1</v>
      </c>
    </row>
    <row r="10" spans="1:10" ht="36.75" customHeight="1">
      <c r="A10" s="42" t="s">
        <v>488</v>
      </c>
      <c r="B10" s="127"/>
      <c r="C10" s="221">
        <v>-34</v>
      </c>
      <c r="D10" s="221">
        <v>-36</v>
      </c>
      <c r="E10" s="221">
        <v>-36</v>
      </c>
      <c r="F10" s="220">
        <f t="shared" si="2"/>
        <v>-40</v>
      </c>
      <c r="G10" s="217">
        <v>-10</v>
      </c>
      <c r="H10" s="217">
        <v>-10</v>
      </c>
      <c r="I10" s="217">
        <v>-10</v>
      </c>
      <c r="J10" s="217">
        <v>-10</v>
      </c>
    </row>
    <row r="11" spans="1:10" ht="36" customHeight="1">
      <c r="A11" s="42" t="s">
        <v>489</v>
      </c>
      <c r="B11" s="127"/>
      <c r="C11" s="221">
        <v>-13</v>
      </c>
      <c r="D11" s="221">
        <v>-8</v>
      </c>
      <c r="E11" s="221">
        <v>-11</v>
      </c>
      <c r="F11" s="220">
        <f t="shared" si="2"/>
        <v>-14</v>
      </c>
      <c r="G11" s="217">
        <v>-4</v>
      </c>
      <c r="H11" s="217">
        <v>-4</v>
      </c>
      <c r="I11" s="217">
        <v>-3</v>
      </c>
      <c r="J11" s="217">
        <v>-3</v>
      </c>
    </row>
    <row r="12" spans="1:10" ht="39.75" customHeight="1">
      <c r="A12" s="42" t="s">
        <v>490</v>
      </c>
      <c r="B12" s="127"/>
      <c r="C12" s="221">
        <v>0</v>
      </c>
      <c r="D12" s="221">
        <v>-5</v>
      </c>
      <c r="E12" s="221">
        <v>-2</v>
      </c>
      <c r="F12" s="220">
        <f t="shared" si="2"/>
        <v>-4</v>
      </c>
      <c r="G12" s="217">
        <v>-1</v>
      </c>
      <c r="H12" s="217">
        <v>-1</v>
      </c>
      <c r="I12" s="217">
        <v>-1</v>
      </c>
      <c r="J12" s="217">
        <v>-1</v>
      </c>
    </row>
    <row r="13" spans="1:10" ht="23.25" customHeight="1">
      <c r="A13" s="42" t="s">
        <v>491</v>
      </c>
      <c r="B13" s="127"/>
      <c r="C13" s="221">
        <v>-536</v>
      </c>
      <c r="D13" s="221">
        <v>-525</v>
      </c>
      <c r="E13" s="221">
        <v>-585</v>
      </c>
      <c r="F13" s="220">
        <f t="shared" si="2"/>
        <v>-600</v>
      </c>
      <c r="G13" s="217">
        <v>-150</v>
      </c>
      <c r="H13" s="217">
        <v>-150</v>
      </c>
      <c r="I13" s="217">
        <v>-150</v>
      </c>
      <c r="J13" s="217">
        <v>-150</v>
      </c>
    </row>
    <row r="14" spans="1:10" ht="18.75" customHeight="1">
      <c r="A14" s="42" t="s">
        <v>492</v>
      </c>
      <c r="B14" s="127"/>
      <c r="C14" s="221">
        <v>-221</v>
      </c>
      <c r="D14" s="221">
        <v>-216</v>
      </c>
      <c r="E14" s="221">
        <v>-324</v>
      </c>
      <c r="F14" s="220">
        <f t="shared" si="2"/>
        <v>-350</v>
      </c>
      <c r="G14" s="217">
        <v>-87</v>
      </c>
      <c r="H14" s="217">
        <v>-87</v>
      </c>
      <c r="I14" s="217">
        <v>-87</v>
      </c>
      <c r="J14" s="217">
        <v>-89</v>
      </c>
    </row>
    <row r="15" spans="1:10" ht="18.75" customHeight="1">
      <c r="A15" s="42" t="s">
        <v>493</v>
      </c>
      <c r="B15" s="127"/>
      <c r="C15" s="221">
        <v>-27</v>
      </c>
      <c r="D15" s="221">
        <v>0</v>
      </c>
      <c r="E15" s="221">
        <v>-49</v>
      </c>
      <c r="F15" s="220">
        <f t="shared" si="2"/>
        <v>-50</v>
      </c>
      <c r="G15" s="217">
        <v>-12</v>
      </c>
      <c r="H15" s="217">
        <v>-12</v>
      </c>
      <c r="I15" s="217">
        <v>-13</v>
      </c>
      <c r="J15" s="217">
        <v>-13</v>
      </c>
    </row>
    <row r="16" spans="1:10" ht="23.25" customHeight="1">
      <c r="A16" s="42" t="s">
        <v>494</v>
      </c>
      <c r="B16" s="127"/>
      <c r="C16" s="221">
        <v>-11</v>
      </c>
      <c r="D16" s="221">
        <v>0</v>
      </c>
      <c r="E16" s="221">
        <v>-24</v>
      </c>
      <c r="F16" s="220">
        <f t="shared" si="2"/>
        <v>-24</v>
      </c>
      <c r="G16" s="217">
        <v>-6</v>
      </c>
      <c r="H16" s="217">
        <v>-6</v>
      </c>
      <c r="I16" s="217">
        <v>-6</v>
      </c>
      <c r="J16" s="217">
        <v>-6</v>
      </c>
    </row>
    <row r="17" spans="1:10" ht="21.75" customHeight="1">
      <c r="A17" s="231" t="s">
        <v>495</v>
      </c>
      <c r="B17" s="127"/>
      <c r="C17" s="221">
        <v>0</v>
      </c>
      <c r="D17" s="221">
        <v>0</v>
      </c>
      <c r="E17" s="233">
        <v>-4</v>
      </c>
      <c r="F17" s="220">
        <f t="shared" si="2"/>
        <v>0</v>
      </c>
      <c r="G17" s="217">
        <v>0</v>
      </c>
      <c r="H17" s="217">
        <v>0</v>
      </c>
      <c r="I17" s="217">
        <v>0</v>
      </c>
      <c r="J17" s="217">
        <v>0</v>
      </c>
    </row>
    <row r="18" spans="1:10" ht="34.5" customHeight="1">
      <c r="A18" s="231" t="s">
        <v>496</v>
      </c>
      <c r="B18" s="127"/>
      <c r="C18" s="221">
        <v>0</v>
      </c>
      <c r="D18" s="221">
        <v>0</v>
      </c>
      <c r="E18" s="233">
        <v>-19</v>
      </c>
      <c r="F18" s="220">
        <f t="shared" si="2"/>
        <v>-20</v>
      </c>
      <c r="G18" s="217">
        <v>-5</v>
      </c>
      <c r="H18" s="217">
        <v>-5</v>
      </c>
      <c r="I18" s="217">
        <v>-5</v>
      </c>
      <c r="J18" s="217">
        <v>-5</v>
      </c>
    </row>
    <row r="19" spans="1:10" ht="27" customHeight="1">
      <c r="A19" s="231" t="s">
        <v>497</v>
      </c>
      <c r="B19" s="127"/>
      <c r="C19" s="221">
        <v>0</v>
      </c>
      <c r="D19" s="221">
        <v>0</v>
      </c>
      <c r="E19" s="233">
        <v>-19</v>
      </c>
      <c r="F19" s="220">
        <f t="shared" si="2"/>
        <v>0</v>
      </c>
      <c r="G19" s="217">
        <v>0</v>
      </c>
      <c r="H19" s="217">
        <v>0</v>
      </c>
      <c r="I19" s="217">
        <v>0</v>
      </c>
      <c r="J19" s="217">
        <v>0</v>
      </c>
    </row>
    <row r="20" spans="1:10" ht="39.75" customHeight="1">
      <c r="A20" s="231" t="s">
        <v>498</v>
      </c>
      <c r="B20" s="127"/>
      <c r="C20" s="221">
        <v>0</v>
      </c>
      <c r="D20" s="221">
        <v>0</v>
      </c>
      <c r="E20" s="233">
        <v>-94</v>
      </c>
      <c r="F20" s="220">
        <f t="shared" si="2"/>
        <v>0</v>
      </c>
      <c r="G20" s="217">
        <v>0</v>
      </c>
      <c r="H20" s="217">
        <v>0</v>
      </c>
      <c r="I20" s="217">
        <v>0</v>
      </c>
      <c r="J20" s="217">
        <v>0</v>
      </c>
    </row>
    <row r="21" spans="1:10" ht="36" customHeight="1">
      <c r="A21" s="231" t="s">
        <v>499</v>
      </c>
      <c r="B21" s="127"/>
      <c r="C21" s="221">
        <v>0</v>
      </c>
      <c r="D21" s="221">
        <v>0</v>
      </c>
      <c r="E21" s="233">
        <v>-4</v>
      </c>
      <c r="F21" s="220">
        <f t="shared" si="2"/>
        <v>0</v>
      </c>
      <c r="G21" s="217">
        <v>0</v>
      </c>
      <c r="H21" s="217">
        <v>0</v>
      </c>
      <c r="I21" s="217">
        <v>0</v>
      </c>
      <c r="J21" s="217">
        <v>0</v>
      </c>
    </row>
    <row r="22" spans="1:10" ht="23.25" customHeight="1">
      <c r="A22" s="231" t="s">
        <v>500</v>
      </c>
      <c r="B22" s="127"/>
      <c r="C22" s="221">
        <v>0</v>
      </c>
      <c r="D22" s="221">
        <v>0</v>
      </c>
      <c r="E22" s="233">
        <v>-16</v>
      </c>
      <c r="F22" s="220">
        <f t="shared" si="2"/>
        <v>-16</v>
      </c>
      <c r="G22" s="217">
        <v>-8</v>
      </c>
      <c r="H22" s="217">
        <v>-4</v>
      </c>
      <c r="I22" s="217">
        <v>-1</v>
      </c>
      <c r="J22" s="217">
        <v>-3</v>
      </c>
    </row>
    <row r="23" spans="1:10" ht="29.25" customHeight="1">
      <c r="A23" s="231" t="s">
        <v>501</v>
      </c>
      <c r="B23" s="127"/>
      <c r="C23" s="221">
        <v>0</v>
      </c>
      <c r="D23" s="221">
        <v>0</v>
      </c>
      <c r="E23" s="233">
        <v>-1</v>
      </c>
      <c r="F23" s="220">
        <f t="shared" ref="F23:F44" si="3">SUM(G23:J23)</f>
        <v>-2</v>
      </c>
      <c r="G23" s="217">
        <v>0</v>
      </c>
      <c r="H23" s="217">
        <v>0</v>
      </c>
      <c r="I23" s="217">
        <v>-1</v>
      </c>
      <c r="J23" s="217">
        <v>-1</v>
      </c>
    </row>
    <row r="24" spans="1:10" s="41" customFormat="1" ht="52.5" customHeight="1">
      <c r="A24" s="128" t="s">
        <v>417</v>
      </c>
      <c r="B24" s="139">
        <v>1049</v>
      </c>
      <c r="C24" s="159">
        <f>SUM(C25:C39)</f>
        <v>-329</v>
      </c>
      <c r="D24" s="159">
        <f>SUM(D25:D39)</f>
        <v>-301</v>
      </c>
      <c r="E24" s="159">
        <f>SUM(E26:E39)</f>
        <v>-345</v>
      </c>
      <c r="F24" s="218">
        <f t="shared" si="3"/>
        <v>-375</v>
      </c>
      <c r="G24" s="250">
        <f>SUM(G27:G38)</f>
        <v>-99</v>
      </c>
      <c r="H24" s="250">
        <f>SUM(H27:H38)</f>
        <v>-102</v>
      </c>
      <c r="I24" s="250">
        <f>SUM(I27:I38)</f>
        <v>-85</v>
      </c>
      <c r="J24" s="250">
        <f>SUM(J27:J38)</f>
        <v>-89</v>
      </c>
    </row>
    <row r="25" spans="1:10" s="41" customFormat="1" ht="28.5" customHeight="1">
      <c r="A25" s="5" t="s">
        <v>625</v>
      </c>
      <c r="B25" s="264"/>
      <c r="C25" s="234">
        <v>-1</v>
      </c>
      <c r="D25" s="234">
        <v>-3</v>
      </c>
      <c r="E25" s="159"/>
      <c r="F25" s="246"/>
      <c r="G25" s="250"/>
      <c r="H25" s="250"/>
      <c r="I25" s="250"/>
      <c r="J25" s="250"/>
    </row>
    <row r="26" spans="1:10" s="41" customFormat="1" ht="24.75" customHeight="1">
      <c r="A26" s="42" t="s">
        <v>502</v>
      </c>
      <c r="B26" s="141"/>
      <c r="C26" s="159"/>
      <c r="D26" s="159"/>
      <c r="E26" s="234">
        <v>-14</v>
      </c>
      <c r="F26" s="218">
        <f t="shared" si="3"/>
        <v>0</v>
      </c>
      <c r="G26" s="214">
        <v>0</v>
      </c>
      <c r="H26" s="214">
        <v>0</v>
      </c>
      <c r="I26" s="214">
        <v>0</v>
      </c>
      <c r="J26" s="214">
        <v>0</v>
      </c>
    </row>
    <row r="27" spans="1:10" s="41" customFormat="1" ht="42" customHeight="1">
      <c r="A27" s="42" t="s">
        <v>503</v>
      </c>
      <c r="B27" s="141"/>
      <c r="C27" s="234">
        <v>-45</v>
      </c>
      <c r="D27" s="221">
        <v>-59</v>
      </c>
      <c r="E27" s="221">
        <v>-89</v>
      </c>
      <c r="F27" s="217">
        <f t="shared" si="3"/>
        <v>-100</v>
      </c>
      <c r="G27" s="217">
        <v>-25</v>
      </c>
      <c r="H27" s="217">
        <v>-25</v>
      </c>
      <c r="I27" s="217">
        <v>-25</v>
      </c>
      <c r="J27" s="217">
        <v>-25</v>
      </c>
    </row>
    <row r="28" spans="1:10" s="41" customFormat="1" ht="24.75" customHeight="1">
      <c r="A28" s="42" t="s">
        <v>504</v>
      </c>
      <c r="B28" s="141"/>
      <c r="C28" s="234">
        <v>-13</v>
      </c>
      <c r="D28" s="221">
        <v>-19</v>
      </c>
      <c r="E28" s="221">
        <v>-17</v>
      </c>
      <c r="F28" s="217">
        <f t="shared" si="3"/>
        <v>-19</v>
      </c>
      <c r="G28" s="217">
        <v>-3</v>
      </c>
      <c r="H28" s="217">
        <v>-6</v>
      </c>
      <c r="I28" s="217">
        <v>-7</v>
      </c>
      <c r="J28" s="217">
        <v>-3</v>
      </c>
    </row>
    <row r="29" spans="1:10" s="41" customFormat="1" ht="24.75" customHeight="1">
      <c r="A29" s="42" t="s">
        <v>505</v>
      </c>
      <c r="B29" s="141"/>
      <c r="C29" s="234">
        <v>-2</v>
      </c>
      <c r="D29" s="221">
        <v>-5</v>
      </c>
      <c r="E29" s="221">
        <v>0</v>
      </c>
      <c r="F29" s="217">
        <f t="shared" si="3"/>
        <v>-5</v>
      </c>
      <c r="G29" s="217">
        <v>-2</v>
      </c>
      <c r="H29" s="217">
        <v>-1</v>
      </c>
      <c r="I29" s="217">
        <v>-1</v>
      </c>
      <c r="J29" s="217">
        <v>-1</v>
      </c>
    </row>
    <row r="30" spans="1:10" s="41" customFormat="1" ht="24.75" customHeight="1">
      <c r="A30" s="42" t="s">
        <v>506</v>
      </c>
      <c r="B30" s="141"/>
      <c r="C30" s="234">
        <v>-10</v>
      </c>
      <c r="D30" s="221">
        <v>-12</v>
      </c>
      <c r="E30" s="221">
        <v>-13</v>
      </c>
      <c r="F30" s="217">
        <f t="shared" si="3"/>
        <v>-15</v>
      </c>
      <c r="G30" s="217">
        <v>-4</v>
      </c>
      <c r="H30" s="217">
        <v>-4</v>
      </c>
      <c r="I30" s="217">
        <v>-3</v>
      </c>
      <c r="J30" s="217">
        <v>-4</v>
      </c>
    </row>
    <row r="31" spans="1:10" s="41" customFormat="1" ht="24.75" customHeight="1">
      <c r="A31" s="42" t="s">
        <v>507</v>
      </c>
      <c r="B31" s="141"/>
      <c r="C31" s="221">
        <v>-53</v>
      </c>
      <c r="D31" s="221">
        <v>-51</v>
      </c>
      <c r="E31" s="221">
        <v>-82</v>
      </c>
      <c r="F31" s="217">
        <f t="shared" si="3"/>
        <v>-98</v>
      </c>
      <c r="G31" s="217">
        <v>-25</v>
      </c>
      <c r="H31" s="217">
        <v>-25</v>
      </c>
      <c r="I31" s="217">
        <v>-23</v>
      </c>
      <c r="J31" s="217">
        <v>-25</v>
      </c>
    </row>
    <row r="32" spans="1:10" s="41" customFormat="1" ht="24.75" customHeight="1">
      <c r="A32" s="42" t="s">
        <v>508</v>
      </c>
      <c r="B32" s="141"/>
      <c r="C32" s="221">
        <v>-165</v>
      </c>
      <c r="D32" s="221">
        <v>-133</v>
      </c>
      <c r="E32" s="221">
        <v>-70</v>
      </c>
      <c r="F32" s="217">
        <f t="shared" si="3"/>
        <v>-95</v>
      </c>
      <c r="G32" s="217">
        <v>-30</v>
      </c>
      <c r="H32" s="217">
        <v>-30</v>
      </c>
      <c r="I32" s="217">
        <v>-15</v>
      </c>
      <c r="J32" s="217">
        <v>-20</v>
      </c>
    </row>
    <row r="33" spans="1:10" s="41" customFormat="1" ht="24.75" customHeight="1">
      <c r="A33" s="42" t="s">
        <v>509</v>
      </c>
      <c r="B33" s="141"/>
      <c r="C33" s="221">
        <v>-8</v>
      </c>
      <c r="D33" s="221">
        <v>-6</v>
      </c>
      <c r="E33" s="221">
        <v>-30</v>
      </c>
      <c r="F33" s="217">
        <f t="shared" si="3"/>
        <v>-30</v>
      </c>
      <c r="G33" s="217">
        <v>-6</v>
      </c>
      <c r="H33" s="217">
        <v>-8</v>
      </c>
      <c r="I33" s="217">
        <v>-6</v>
      </c>
      <c r="J33" s="217">
        <v>-10</v>
      </c>
    </row>
    <row r="34" spans="1:10" s="41" customFormat="1" ht="24.75" customHeight="1">
      <c r="A34" s="42" t="s">
        <v>510</v>
      </c>
      <c r="B34" s="141"/>
      <c r="C34" s="221">
        <v>-11</v>
      </c>
      <c r="D34" s="221">
        <v>-9</v>
      </c>
      <c r="E34" s="221">
        <v>-6</v>
      </c>
      <c r="F34" s="217">
        <f t="shared" si="3"/>
        <v>-9</v>
      </c>
      <c r="G34" s="217">
        <v>-3</v>
      </c>
      <c r="H34" s="217">
        <v>-2</v>
      </c>
      <c r="I34" s="217">
        <v>-3</v>
      </c>
      <c r="J34" s="217">
        <v>-1</v>
      </c>
    </row>
    <row r="35" spans="1:10" s="41" customFormat="1" ht="24.75" customHeight="1">
      <c r="A35" s="42" t="s">
        <v>511</v>
      </c>
      <c r="B35" s="141"/>
      <c r="C35" s="221">
        <v>-16</v>
      </c>
      <c r="D35" s="221"/>
      <c r="E35" s="221">
        <v>0</v>
      </c>
      <c r="F35" s="217">
        <f t="shared" si="3"/>
        <v>0</v>
      </c>
      <c r="G35" s="217">
        <v>0</v>
      </c>
      <c r="H35" s="217">
        <v>0</v>
      </c>
      <c r="I35" s="217">
        <v>0</v>
      </c>
      <c r="J35" s="217">
        <v>0</v>
      </c>
    </row>
    <row r="36" spans="1:10" s="41" customFormat="1" ht="38.25" customHeight="1">
      <c r="A36" s="42" t="s">
        <v>512</v>
      </c>
      <c r="B36" s="141"/>
      <c r="C36" s="221">
        <v>-2</v>
      </c>
      <c r="D36" s="221">
        <v>-4</v>
      </c>
      <c r="E36" s="221">
        <v>-2</v>
      </c>
      <c r="F36" s="217">
        <f t="shared" si="3"/>
        <v>-4</v>
      </c>
      <c r="G36" s="217">
        <v>-1</v>
      </c>
      <c r="H36" s="217">
        <v>-1</v>
      </c>
      <c r="I36" s="217">
        <v>-2</v>
      </c>
      <c r="J36" s="217">
        <v>0</v>
      </c>
    </row>
    <row r="37" spans="1:10" s="41" customFormat="1" ht="36.75" customHeight="1">
      <c r="A37" s="42" t="s">
        <v>513</v>
      </c>
      <c r="B37" s="141"/>
      <c r="C37" s="221">
        <v>-2</v>
      </c>
      <c r="D37" s="221"/>
      <c r="E37" s="221">
        <v>0</v>
      </c>
      <c r="F37" s="218">
        <f t="shared" si="3"/>
        <v>0</v>
      </c>
      <c r="G37" s="217">
        <v>0</v>
      </c>
      <c r="H37" s="217">
        <v>0</v>
      </c>
      <c r="I37" s="217">
        <v>0</v>
      </c>
      <c r="J37" s="217">
        <v>0</v>
      </c>
    </row>
    <row r="38" spans="1:10" s="41" customFormat="1" ht="56.25" customHeight="1">
      <c r="A38" s="42" t="s">
        <v>514</v>
      </c>
      <c r="B38" s="141"/>
      <c r="C38" s="221">
        <v>-1</v>
      </c>
      <c r="D38" s="221">
        <v>0</v>
      </c>
      <c r="E38" s="221">
        <v>0</v>
      </c>
      <c r="F38" s="218">
        <f t="shared" si="3"/>
        <v>0</v>
      </c>
      <c r="G38" s="217">
        <v>0</v>
      </c>
      <c r="H38" s="217">
        <v>0</v>
      </c>
      <c r="I38" s="217">
        <v>0</v>
      </c>
      <c r="J38" s="217">
        <v>0</v>
      </c>
    </row>
    <row r="39" spans="1:10" s="41" customFormat="1" ht="43.5" customHeight="1">
      <c r="A39" s="42" t="s">
        <v>515</v>
      </c>
      <c r="B39" s="141"/>
      <c r="C39" s="221">
        <v>0</v>
      </c>
      <c r="D39" s="221">
        <v>0</v>
      </c>
      <c r="E39" s="221">
        <v>-22</v>
      </c>
      <c r="F39" s="218">
        <f t="shared" si="3"/>
        <v>0</v>
      </c>
      <c r="G39" s="217">
        <v>0</v>
      </c>
      <c r="H39" s="217">
        <v>0</v>
      </c>
      <c r="I39" s="217">
        <v>0</v>
      </c>
      <c r="J39" s="217">
        <v>0</v>
      </c>
    </row>
    <row r="40" spans="1:10" s="41" customFormat="1" ht="46.5" customHeight="1">
      <c r="A40" s="151" t="s">
        <v>422</v>
      </c>
      <c r="B40" s="139">
        <v>1067</v>
      </c>
      <c r="C40" s="159">
        <f>SUM(C41:C44)</f>
        <v>-40</v>
      </c>
      <c r="D40" s="159">
        <f>SUM(D41:D43)</f>
        <v>0</v>
      </c>
      <c r="E40" s="159">
        <f>SUM(E41:E44)</f>
        <v>-29</v>
      </c>
      <c r="F40" s="159">
        <f t="shared" si="3"/>
        <v>-29</v>
      </c>
      <c r="G40" s="159">
        <f>SUM(G41:G44)</f>
        <v>-7</v>
      </c>
      <c r="H40" s="159">
        <f>SUM(H41:H44)</f>
        <v>-9</v>
      </c>
      <c r="I40" s="159">
        <f>SUM(I41:I44)</f>
        <v>-4</v>
      </c>
      <c r="J40" s="159">
        <f>SUM(J41:J44)</f>
        <v>-9</v>
      </c>
    </row>
    <row r="41" spans="1:10" s="41" customFormat="1" ht="37.5" customHeight="1">
      <c r="A41" s="42" t="s">
        <v>516</v>
      </c>
      <c r="B41" s="141"/>
      <c r="C41" s="234"/>
      <c r="D41" s="234">
        <v>0</v>
      </c>
      <c r="E41" s="234">
        <v>-29</v>
      </c>
      <c r="F41" s="234">
        <f>SUM(G41:J41)</f>
        <v>-29</v>
      </c>
      <c r="G41" s="234">
        <v>-7</v>
      </c>
      <c r="H41" s="234">
        <v>-9</v>
      </c>
      <c r="I41" s="234">
        <v>-4</v>
      </c>
      <c r="J41" s="234">
        <v>-9</v>
      </c>
    </row>
    <row r="42" spans="1:10" s="41" customFormat="1" ht="30" customHeight="1">
      <c r="A42" s="42" t="s">
        <v>517</v>
      </c>
      <c r="B42" s="141"/>
      <c r="C42" s="234">
        <v>-1</v>
      </c>
      <c r="D42" s="234">
        <v>0</v>
      </c>
      <c r="E42" s="234">
        <v>0</v>
      </c>
      <c r="F42" s="31">
        <v>0</v>
      </c>
      <c r="G42" s="32">
        <v>0</v>
      </c>
      <c r="H42" s="32">
        <v>0</v>
      </c>
      <c r="I42" s="32">
        <v>0</v>
      </c>
      <c r="J42" s="32">
        <v>0</v>
      </c>
    </row>
    <row r="43" spans="1:10" s="41" customFormat="1" ht="54.75" customHeight="1">
      <c r="A43" s="42" t="s">
        <v>518</v>
      </c>
      <c r="B43" s="141"/>
      <c r="C43" s="234">
        <v>-29</v>
      </c>
      <c r="D43" s="234">
        <v>0</v>
      </c>
      <c r="E43" s="234">
        <v>0</v>
      </c>
      <c r="F43" s="31">
        <v>0</v>
      </c>
      <c r="G43" s="32">
        <v>0</v>
      </c>
      <c r="H43" s="32">
        <v>0</v>
      </c>
      <c r="I43" s="32">
        <v>0</v>
      </c>
      <c r="J43" s="32">
        <v>0</v>
      </c>
    </row>
    <row r="44" spans="1:10" s="41" customFormat="1" ht="42.75" customHeight="1">
      <c r="A44" s="42" t="s">
        <v>519</v>
      </c>
      <c r="B44" s="141"/>
      <c r="C44" s="234">
        <v>-10</v>
      </c>
      <c r="D44" s="234">
        <v>0</v>
      </c>
      <c r="E44" s="234">
        <v>0</v>
      </c>
      <c r="F44" s="31">
        <f t="shared" si="3"/>
        <v>0</v>
      </c>
      <c r="G44" s="32">
        <v>0</v>
      </c>
      <c r="H44" s="32">
        <v>0</v>
      </c>
      <c r="I44" s="143">
        <v>0</v>
      </c>
      <c r="J44" s="143">
        <v>0</v>
      </c>
    </row>
    <row r="45" spans="1:10" s="41" customFormat="1" ht="46.5" customHeight="1">
      <c r="A45" s="128" t="s">
        <v>420</v>
      </c>
      <c r="B45" s="139">
        <v>1086</v>
      </c>
      <c r="C45" s="159">
        <f>SUM(C46:C57)</f>
        <v>-1138</v>
      </c>
      <c r="D45" s="159">
        <f>SUM(D46:D57)</f>
        <v>-900</v>
      </c>
      <c r="E45" s="159">
        <f t="shared" ref="E45:J45" si="4">SUM(E46:E58)</f>
        <v>-900</v>
      </c>
      <c r="F45" s="159">
        <f t="shared" si="4"/>
        <v>-979</v>
      </c>
      <c r="G45" s="159">
        <f t="shared" si="4"/>
        <v>-244</v>
      </c>
      <c r="H45" s="159">
        <f t="shared" si="4"/>
        <v>-284</v>
      </c>
      <c r="I45" s="159">
        <f t="shared" si="4"/>
        <v>-222</v>
      </c>
      <c r="J45" s="159">
        <f t="shared" si="4"/>
        <v>-229</v>
      </c>
    </row>
    <row r="46" spans="1:10" s="41" customFormat="1" ht="29.25" customHeight="1">
      <c r="A46" s="42" t="s">
        <v>520</v>
      </c>
      <c r="B46" s="141"/>
      <c r="C46" s="234">
        <v>-202</v>
      </c>
      <c r="D46" s="234">
        <v>0</v>
      </c>
      <c r="E46" s="234">
        <v>-2</v>
      </c>
      <c r="F46" s="234">
        <v>0</v>
      </c>
      <c r="G46" s="234">
        <v>0</v>
      </c>
      <c r="H46" s="234">
        <v>0</v>
      </c>
      <c r="I46" s="234">
        <v>0</v>
      </c>
      <c r="J46" s="234">
        <v>0</v>
      </c>
    </row>
    <row r="47" spans="1:10" s="41" customFormat="1" ht="29.25" customHeight="1">
      <c r="A47" s="42" t="s">
        <v>521</v>
      </c>
      <c r="B47" s="141"/>
      <c r="C47" s="234">
        <v>-564</v>
      </c>
      <c r="D47" s="234">
        <v>-900</v>
      </c>
      <c r="E47" s="234">
        <v>-370</v>
      </c>
      <c r="F47" s="234">
        <f t="shared" ref="F47:F54" si="5">SUM(G47:J47)</f>
        <v>-470</v>
      </c>
      <c r="G47" s="234">
        <v>-130</v>
      </c>
      <c r="H47" s="234">
        <v>-130</v>
      </c>
      <c r="I47" s="234">
        <v>-105</v>
      </c>
      <c r="J47" s="234">
        <v>-105</v>
      </c>
    </row>
    <row r="48" spans="1:10" s="41" customFormat="1" ht="29.25" customHeight="1">
      <c r="A48" s="42" t="s">
        <v>522</v>
      </c>
      <c r="B48" s="141"/>
      <c r="C48" s="234">
        <v>-65</v>
      </c>
      <c r="D48" s="234">
        <v>0</v>
      </c>
      <c r="E48" s="234">
        <v>-140</v>
      </c>
      <c r="F48" s="234">
        <f t="shared" si="5"/>
        <v>-200</v>
      </c>
      <c r="G48" s="234">
        <v>-20</v>
      </c>
      <c r="H48" s="234">
        <v>-85</v>
      </c>
      <c r="I48" s="234">
        <v>-75</v>
      </c>
      <c r="J48" s="234">
        <v>-20</v>
      </c>
    </row>
    <row r="49" spans="1:10" s="41" customFormat="1" ht="29.25" customHeight="1">
      <c r="A49" s="42" t="s">
        <v>523</v>
      </c>
      <c r="B49" s="141"/>
      <c r="C49" s="234">
        <v>-115</v>
      </c>
      <c r="D49" s="234">
        <v>0</v>
      </c>
      <c r="E49" s="234">
        <v>-120</v>
      </c>
      <c r="F49" s="234">
        <f t="shared" si="5"/>
        <v>-140</v>
      </c>
      <c r="G49" s="234">
        <v>-50</v>
      </c>
      <c r="H49" s="234">
        <v>-30</v>
      </c>
      <c r="I49" s="234">
        <v>-10</v>
      </c>
      <c r="J49" s="234">
        <v>-50</v>
      </c>
    </row>
    <row r="50" spans="1:10" s="41" customFormat="1" ht="31.5" customHeight="1">
      <c r="A50" s="42" t="s">
        <v>524</v>
      </c>
      <c r="B50" s="141"/>
      <c r="C50" s="234">
        <v>-93</v>
      </c>
      <c r="D50" s="234">
        <v>0</v>
      </c>
      <c r="E50" s="234">
        <v>-101</v>
      </c>
      <c r="F50" s="234">
        <f t="shared" si="5"/>
        <v>-72</v>
      </c>
      <c r="G50" s="234">
        <v>-15</v>
      </c>
      <c r="H50" s="234">
        <v>-24</v>
      </c>
      <c r="I50" s="234">
        <v>-18</v>
      </c>
      <c r="J50" s="234">
        <v>-15</v>
      </c>
    </row>
    <row r="51" spans="1:10" s="41" customFormat="1" ht="44.25" customHeight="1">
      <c r="A51" s="42" t="s">
        <v>525</v>
      </c>
      <c r="B51" s="141"/>
      <c r="C51" s="234">
        <v>-29</v>
      </c>
      <c r="D51" s="234">
        <v>0</v>
      </c>
      <c r="E51" s="234">
        <v>-25</v>
      </c>
      <c r="F51" s="234">
        <f t="shared" si="5"/>
        <v>-25</v>
      </c>
      <c r="G51" s="234">
        <v>0</v>
      </c>
      <c r="H51" s="234">
        <v>0</v>
      </c>
      <c r="I51" s="234">
        <v>0</v>
      </c>
      <c r="J51" s="234">
        <v>-25</v>
      </c>
    </row>
    <row r="52" spans="1:10" s="41" customFormat="1" ht="37.5" customHeight="1">
      <c r="A52" s="42" t="s">
        <v>526</v>
      </c>
      <c r="B52" s="141"/>
      <c r="C52" s="234">
        <v>-17</v>
      </c>
      <c r="D52" s="234">
        <v>0</v>
      </c>
      <c r="E52" s="234">
        <v>0</v>
      </c>
      <c r="F52" s="234">
        <v>0</v>
      </c>
      <c r="G52" s="234">
        <v>0</v>
      </c>
      <c r="H52" s="234">
        <v>0</v>
      </c>
      <c r="I52" s="234">
        <v>0</v>
      </c>
      <c r="J52" s="234"/>
    </row>
    <row r="53" spans="1:10" s="41" customFormat="1" ht="42.75" customHeight="1">
      <c r="A53" s="42" t="s">
        <v>527</v>
      </c>
      <c r="B53" s="141"/>
      <c r="C53" s="234">
        <v>-9</v>
      </c>
      <c r="D53" s="234">
        <v>0</v>
      </c>
      <c r="E53" s="234">
        <v>-22</v>
      </c>
      <c r="F53" s="234">
        <f t="shared" si="5"/>
        <v>-20</v>
      </c>
      <c r="G53" s="234">
        <v>-8</v>
      </c>
      <c r="H53" s="234">
        <v>-4</v>
      </c>
      <c r="I53" s="234">
        <v>-4</v>
      </c>
      <c r="J53" s="234">
        <v>-4</v>
      </c>
    </row>
    <row r="54" spans="1:10" s="41" customFormat="1" ht="40.5" customHeight="1">
      <c r="A54" s="42" t="s">
        <v>528</v>
      </c>
      <c r="B54" s="141"/>
      <c r="C54" s="234">
        <v>-17</v>
      </c>
      <c r="D54" s="234">
        <v>0</v>
      </c>
      <c r="E54" s="234">
        <v>-105</v>
      </c>
      <c r="F54" s="234">
        <f t="shared" si="5"/>
        <v>-52</v>
      </c>
      <c r="G54" s="234">
        <v>-21</v>
      </c>
      <c r="H54" s="234">
        <v>-11</v>
      </c>
      <c r="I54" s="234">
        <v>-10</v>
      </c>
      <c r="J54" s="234">
        <v>-10</v>
      </c>
    </row>
    <row r="55" spans="1:10" s="41" customFormat="1" ht="31.5" customHeight="1">
      <c r="A55" s="42" t="s">
        <v>529</v>
      </c>
      <c r="B55" s="141"/>
      <c r="C55" s="234">
        <v>-3</v>
      </c>
      <c r="D55" s="234">
        <v>0</v>
      </c>
      <c r="E55" s="234">
        <v>0</v>
      </c>
      <c r="F55" s="234">
        <v>0</v>
      </c>
      <c r="G55" s="234">
        <v>0</v>
      </c>
      <c r="H55" s="234">
        <v>0</v>
      </c>
      <c r="I55" s="234">
        <v>0</v>
      </c>
      <c r="J55" s="234">
        <v>0</v>
      </c>
    </row>
    <row r="56" spans="1:10" s="41" customFormat="1" ht="44.25" customHeight="1">
      <c r="A56" s="42" t="s">
        <v>530</v>
      </c>
      <c r="B56" s="141"/>
      <c r="C56" s="234">
        <v>-14</v>
      </c>
      <c r="D56" s="234">
        <v>0</v>
      </c>
      <c r="E56" s="234">
        <v>0</v>
      </c>
      <c r="F56" s="234">
        <v>0</v>
      </c>
      <c r="G56" s="234">
        <v>0</v>
      </c>
      <c r="H56" s="234">
        <v>0</v>
      </c>
      <c r="I56" s="234">
        <v>0</v>
      </c>
      <c r="J56" s="234">
        <v>0</v>
      </c>
    </row>
    <row r="57" spans="1:10" s="41" customFormat="1" ht="56.25" customHeight="1">
      <c r="A57" s="42" t="s">
        <v>531</v>
      </c>
      <c r="B57" s="141"/>
      <c r="C57" s="234">
        <v>-10</v>
      </c>
      <c r="D57" s="234">
        <v>0</v>
      </c>
      <c r="E57" s="234">
        <v>0</v>
      </c>
      <c r="F57" s="234">
        <v>0</v>
      </c>
      <c r="G57" s="234">
        <v>0</v>
      </c>
      <c r="H57" s="234">
        <v>0</v>
      </c>
      <c r="I57" s="234">
        <v>0</v>
      </c>
      <c r="J57" s="234">
        <v>0</v>
      </c>
    </row>
    <row r="58" spans="1:10" s="41" customFormat="1" ht="39" customHeight="1">
      <c r="A58" s="42" t="s">
        <v>532</v>
      </c>
      <c r="B58" s="141"/>
      <c r="C58" s="234">
        <v>0</v>
      </c>
      <c r="D58" s="234">
        <v>0</v>
      </c>
      <c r="E58" s="234">
        <v>-15</v>
      </c>
      <c r="F58" s="234">
        <v>0</v>
      </c>
      <c r="G58" s="234">
        <v>0</v>
      </c>
      <c r="H58" s="234">
        <v>0</v>
      </c>
      <c r="I58" s="234">
        <v>0</v>
      </c>
      <c r="J58" s="234">
        <v>0</v>
      </c>
    </row>
    <row r="59" spans="1:10" s="41" customFormat="1" ht="45" customHeight="1">
      <c r="A59" s="140" t="s">
        <v>247</v>
      </c>
      <c r="B59" s="139">
        <v>1073</v>
      </c>
      <c r="C59" s="159">
        <f>SUM(C60:C64)</f>
        <v>749</v>
      </c>
      <c r="D59" s="159">
        <f>SUM(D60:D64)</f>
        <v>960</v>
      </c>
      <c r="E59" s="159">
        <f>SUM(E60:E64)</f>
        <v>395</v>
      </c>
      <c r="F59" s="159">
        <f>SUM(G59:J59)</f>
        <v>455</v>
      </c>
      <c r="G59" s="159">
        <f>SUM(G60:G64)</f>
        <v>174</v>
      </c>
      <c r="H59" s="159">
        <f>SUM(H60:H64)</f>
        <v>134</v>
      </c>
      <c r="I59" s="159">
        <f>SUM(I60:I64)</f>
        <v>74</v>
      </c>
      <c r="J59" s="159">
        <f>SUM(J60:J64)</f>
        <v>73</v>
      </c>
    </row>
    <row r="60" spans="1:10" s="41" customFormat="1" ht="30" customHeight="1">
      <c r="A60" s="42" t="s">
        <v>533</v>
      </c>
      <c r="B60" s="141"/>
      <c r="C60" s="234">
        <v>654</v>
      </c>
      <c r="D60" s="234">
        <v>905</v>
      </c>
      <c r="E60" s="234">
        <v>340</v>
      </c>
      <c r="F60" s="234">
        <f>SUM(G60:J60)</f>
        <v>400</v>
      </c>
      <c r="G60" s="234">
        <v>160</v>
      </c>
      <c r="H60" s="234">
        <v>120</v>
      </c>
      <c r="I60" s="234">
        <v>60</v>
      </c>
      <c r="J60" s="234">
        <v>60</v>
      </c>
    </row>
    <row r="61" spans="1:10" s="41" customFormat="1" ht="30" customHeight="1">
      <c r="A61" s="42" t="s">
        <v>534</v>
      </c>
      <c r="B61" s="141"/>
      <c r="C61" s="234">
        <v>3</v>
      </c>
      <c r="D61" s="234">
        <v>3</v>
      </c>
      <c r="E61" s="234">
        <v>3</v>
      </c>
      <c r="F61" s="234">
        <f>SUM(G61:J61)</f>
        <v>3</v>
      </c>
      <c r="G61" s="234">
        <v>1</v>
      </c>
      <c r="H61" s="234">
        <v>1</v>
      </c>
      <c r="I61" s="234">
        <v>1</v>
      </c>
      <c r="J61" s="234">
        <v>0</v>
      </c>
    </row>
    <row r="62" spans="1:10" s="41" customFormat="1" ht="38.25" customHeight="1">
      <c r="A62" s="42" t="s">
        <v>535</v>
      </c>
      <c r="B62" s="141"/>
      <c r="C62" s="234">
        <v>0</v>
      </c>
      <c r="D62" s="234">
        <v>0</v>
      </c>
      <c r="E62" s="234">
        <v>10</v>
      </c>
      <c r="F62" s="234">
        <v>0</v>
      </c>
      <c r="G62" s="234">
        <v>0</v>
      </c>
      <c r="H62" s="234">
        <v>0</v>
      </c>
      <c r="I62" s="234">
        <v>0</v>
      </c>
      <c r="J62" s="234">
        <v>0</v>
      </c>
    </row>
    <row r="63" spans="1:10" s="41" customFormat="1" ht="27.75" customHeight="1">
      <c r="A63" s="42" t="s">
        <v>536</v>
      </c>
      <c r="B63" s="141"/>
      <c r="C63" s="234">
        <v>92</v>
      </c>
      <c r="D63" s="234">
        <v>52</v>
      </c>
      <c r="E63" s="234">
        <v>30</v>
      </c>
      <c r="F63" s="234">
        <f>SUM(G63:J63)</f>
        <v>52</v>
      </c>
      <c r="G63" s="234">
        <v>13</v>
      </c>
      <c r="H63" s="234">
        <v>13</v>
      </c>
      <c r="I63" s="234">
        <v>13</v>
      </c>
      <c r="J63" s="234">
        <v>13</v>
      </c>
    </row>
    <row r="64" spans="1:10" s="41" customFormat="1" ht="40.5" customHeight="1">
      <c r="A64" s="42" t="s">
        <v>532</v>
      </c>
      <c r="B64" s="141"/>
      <c r="C64" s="234">
        <v>0</v>
      </c>
      <c r="D64" s="234">
        <v>0</v>
      </c>
      <c r="E64" s="234">
        <v>12</v>
      </c>
      <c r="F64" s="234">
        <v>0</v>
      </c>
      <c r="G64" s="234">
        <v>0</v>
      </c>
      <c r="H64" s="234">
        <v>0</v>
      </c>
      <c r="I64" s="234">
        <v>0</v>
      </c>
      <c r="J64" s="234">
        <v>0</v>
      </c>
    </row>
    <row r="65" spans="1:10" s="41" customFormat="1" ht="30.75" customHeight="1">
      <c r="A65" s="151" t="s">
        <v>91</v>
      </c>
      <c r="B65" s="139">
        <v>1140</v>
      </c>
      <c r="C65" s="159">
        <f t="shared" ref="C65:J65" si="6">SUM(C66:C67)</f>
        <v>-9</v>
      </c>
      <c r="D65" s="159">
        <f t="shared" si="6"/>
        <v>-29</v>
      </c>
      <c r="E65" s="159">
        <f t="shared" si="6"/>
        <v>-47</v>
      </c>
      <c r="F65" s="159">
        <f t="shared" si="6"/>
        <v>-141</v>
      </c>
      <c r="G65" s="159">
        <f t="shared" si="6"/>
        <v>-39</v>
      </c>
      <c r="H65" s="159">
        <f t="shared" si="6"/>
        <v>-37</v>
      </c>
      <c r="I65" s="159">
        <f t="shared" si="6"/>
        <v>-34</v>
      </c>
      <c r="J65" s="159">
        <f t="shared" si="6"/>
        <v>-31</v>
      </c>
    </row>
    <row r="66" spans="1:10" s="41" customFormat="1" ht="30.75" customHeight="1">
      <c r="A66" s="42" t="s">
        <v>542</v>
      </c>
      <c r="B66" s="141"/>
      <c r="C66" s="234">
        <v>0</v>
      </c>
      <c r="D66" s="159">
        <v>0</v>
      </c>
      <c r="E66" s="234">
        <v>-18</v>
      </c>
      <c r="F66" s="234">
        <f>SUM(G66:J66)</f>
        <v>-124</v>
      </c>
      <c r="G66" s="234">
        <v>-34</v>
      </c>
      <c r="H66" s="234">
        <v>-32</v>
      </c>
      <c r="I66" s="234">
        <v>-30</v>
      </c>
      <c r="J66" s="234">
        <v>-28</v>
      </c>
    </row>
    <row r="67" spans="1:10" s="41" customFormat="1" ht="30.75" customHeight="1">
      <c r="A67" s="42" t="s">
        <v>541</v>
      </c>
      <c r="B67" s="141"/>
      <c r="C67" s="234">
        <v>-9</v>
      </c>
      <c r="D67" s="234">
        <v>-29</v>
      </c>
      <c r="E67" s="234">
        <v>-29</v>
      </c>
      <c r="F67" s="234">
        <f>SUM(G67:J67)</f>
        <v>-17</v>
      </c>
      <c r="G67" s="234">
        <v>-5</v>
      </c>
      <c r="H67" s="234">
        <v>-5</v>
      </c>
      <c r="I67" s="234">
        <v>-4</v>
      </c>
      <c r="J67" s="234">
        <v>-3</v>
      </c>
    </row>
    <row r="68" spans="1:10" ht="26.25" customHeight="1">
      <c r="A68" s="129"/>
      <c r="B68" s="130"/>
      <c r="C68" s="131"/>
      <c r="D68" s="132"/>
      <c r="E68" s="132"/>
      <c r="F68" s="132"/>
      <c r="G68" s="132"/>
      <c r="H68" s="132"/>
    </row>
    <row r="69" spans="1:10" ht="24.75" customHeight="1">
      <c r="A69" s="122" t="s">
        <v>653</v>
      </c>
      <c r="B69" s="20"/>
      <c r="C69" s="391" t="s">
        <v>87</v>
      </c>
      <c r="D69" s="391"/>
      <c r="E69" s="137"/>
      <c r="F69" s="133"/>
      <c r="G69" s="392" t="s">
        <v>558</v>
      </c>
      <c r="H69" s="393"/>
      <c r="I69" s="393"/>
    </row>
    <row r="70" spans="1:10">
      <c r="A70" s="36" t="s">
        <v>375</v>
      </c>
      <c r="B70" s="35"/>
      <c r="C70" s="394" t="s">
        <v>418</v>
      </c>
      <c r="D70" s="394"/>
      <c r="E70" s="138"/>
      <c r="F70" s="35"/>
      <c r="G70" s="395" t="s">
        <v>84</v>
      </c>
      <c r="H70" s="395"/>
      <c r="I70" s="395"/>
    </row>
    <row r="71" spans="1:10">
      <c r="A71" s="129"/>
      <c r="B71" s="130"/>
      <c r="C71" s="131"/>
      <c r="D71" s="132"/>
      <c r="E71" s="132"/>
      <c r="F71" s="132"/>
      <c r="G71" s="132"/>
      <c r="H71" s="132"/>
    </row>
    <row r="72" spans="1:10">
      <c r="A72" s="129"/>
      <c r="B72" s="130"/>
      <c r="C72" s="131"/>
      <c r="D72" s="132"/>
      <c r="E72" s="132"/>
      <c r="F72" s="132"/>
      <c r="G72" s="132"/>
      <c r="H72" s="132"/>
    </row>
    <row r="73" spans="1:10">
      <c r="A73" s="129"/>
      <c r="B73" s="130"/>
      <c r="C73" s="131"/>
      <c r="D73" s="132"/>
      <c r="E73" s="132"/>
      <c r="F73" s="132"/>
      <c r="G73" s="132"/>
      <c r="H73" s="132"/>
    </row>
    <row r="74" spans="1:10">
      <c r="A74" s="129"/>
      <c r="B74" s="130"/>
      <c r="C74" s="131"/>
      <c r="D74" s="132"/>
      <c r="E74" s="132"/>
      <c r="F74" s="132"/>
      <c r="G74" s="132"/>
      <c r="H74" s="132"/>
    </row>
    <row r="75" spans="1:10">
      <c r="A75" s="129"/>
      <c r="B75" s="130"/>
      <c r="C75" s="131"/>
      <c r="D75" s="132"/>
      <c r="E75" s="132"/>
      <c r="F75" s="132"/>
      <c r="G75" s="132"/>
      <c r="H75" s="132"/>
    </row>
    <row r="76" spans="1:10">
      <c r="A76" s="129"/>
      <c r="B76" s="130"/>
      <c r="C76" s="131"/>
      <c r="D76" s="132"/>
      <c r="E76" s="132"/>
      <c r="F76" s="132"/>
      <c r="G76" s="132"/>
      <c r="H76" s="132"/>
    </row>
    <row r="77" spans="1:10">
      <c r="A77" s="129"/>
      <c r="B77" s="130"/>
      <c r="C77" s="131"/>
      <c r="D77" s="132"/>
      <c r="E77" s="132"/>
      <c r="F77" s="132"/>
      <c r="G77" s="132"/>
      <c r="H77" s="132"/>
    </row>
    <row r="78" spans="1:10">
      <c r="A78" s="129"/>
      <c r="B78" s="130"/>
      <c r="C78" s="131"/>
      <c r="D78" s="132"/>
      <c r="E78" s="132"/>
      <c r="F78" s="132"/>
      <c r="G78" s="132"/>
      <c r="H78" s="132"/>
    </row>
    <row r="79" spans="1:10">
      <c r="A79" s="129"/>
      <c r="B79" s="130"/>
      <c r="C79" s="131"/>
      <c r="D79" s="132"/>
      <c r="E79" s="132"/>
      <c r="F79" s="132"/>
      <c r="G79" s="132"/>
      <c r="H79" s="132"/>
    </row>
    <row r="80" spans="1:10">
      <c r="A80" s="129"/>
      <c r="B80" s="130"/>
      <c r="C80" s="131"/>
      <c r="D80" s="132"/>
      <c r="E80" s="132"/>
      <c r="F80" s="132"/>
      <c r="G80" s="132"/>
      <c r="H80" s="132"/>
    </row>
    <row r="81" spans="1:8">
      <c r="A81" s="129"/>
      <c r="B81" s="130"/>
      <c r="C81" s="131"/>
      <c r="D81" s="132"/>
      <c r="E81" s="132"/>
      <c r="F81" s="132"/>
      <c r="G81" s="132"/>
      <c r="H81" s="132"/>
    </row>
    <row r="82" spans="1:8">
      <c r="A82" s="129"/>
      <c r="B82" s="130"/>
      <c r="C82" s="131"/>
      <c r="D82" s="132"/>
      <c r="E82" s="132"/>
      <c r="F82" s="132"/>
      <c r="G82" s="132"/>
      <c r="H82" s="132"/>
    </row>
    <row r="83" spans="1:8">
      <c r="A83" s="129"/>
      <c r="B83" s="130"/>
      <c r="C83" s="131"/>
      <c r="D83" s="132"/>
      <c r="E83" s="132"/>
      <c r="F83" s="132"/>
      <c r="G83" s="132"/>
      <c r="H83" s="132"/>
    </row>
    <row r="84" spans="1:8">
      <c r="A84" s="129"/>
      <c r="B84" s="130"/>
      <c r="C84" s="131"/>
      <c r="D84" s="132"/>
      <c r="E84" s="132"/>
      <c r="F84" s="132"/>
      <c r="G84" s="132"/>
      <c r="H84" s="132"/>
    </row>
    <row r="85" spans="1:8">
      <c r="A85" s="129"/>
      <c r="B85" s="130"/>
      <c r="C85" s="131"/>
      <c r="D85" s="132"/>
      <c r="E85" s="132"/>
      <c r="F85" s="132"/>
      <c r="G85" s="132"/>
      <c r="H85" s="132"/>
    </row>
    <row r="86" spans="1:8">
      <c r="A86" s="129"/>
      <c r="B86" s="130"/>
      <c r="C86" s="131"/>
      <c r="D86" s="132"/>
      <c r="E86" s="132"/>
      <c r="F86" s="132"/>
      <c r="G86" s="132"/>
      <c r="H86" s="132"/>
    </row>
    <row r="87" spans="1:8">
      <c r="A87" s="129"/>
      <c r="B87" s="130"/>
      <c r="C87" s="131"/>
      <c r="D87" s="132"/>
      <c r="E87" s="132"/>
      <c r="F87" s="132"/>
      <c r="G87" s="132"/>
      <c r="H87" s="132"/>
    </row>
    <row r="88" spans="1:8">
      <c r="A88" s="129"/>
      <c r="B88" s="130"/>
      <c r="C88" s="131"/>
      <c r="D88" s="132"/>
      <c r="E88" s="132"/>
      <c r="F88" s="132"/>
      <c r="G88" s="132"/>
      <c r="H88" s="132"/>
    </row>
    <row r="89" spans="1:8">
      <c r="A89" s="129"/>
      <c r="B89" s="130"/>
      <c r="C89" s="131"/>
      <c r="D89" s="132"/>
      <c r="E89" s="132"/>
      <c r="F89" s="132"/>
      <c r="G89" s="132"/>
      <c r="H89" s="132"/>
    </row>
    <row r="90" spans="1:8">
      <c r="A90" s="129"/>
      <c r="B90" s="130"/>
      <c r="C90" s="131"/>
      <c r="D90" s="132"/>
      <c r="E90" s="132"/>
      <c r="F90" s="132"/>
      <c r="G90" s="132"/>
      <c r="H90" s="132"/>
    </row>
    <row r="91" spans="1:8">
      <c r="A91" s="129"/>
      <c r="B91" s="130"/>
      <c r="C91" s="131"/>
      <c r="D91" s="132"/>
      <c r="E91" s="132"/>
      <c r="F91" s="132"/>
      <c r="G91" s="132"/>
      <c r="H91" s="132"/>
    </row>
    <row r="92" spans="1:8">
      <c r="A92" s="129"/>
      <c r="B92" s="130"/>
      <c r="C92" s="131"/>
      <c r="D92" s="132"/>
      <c r="E92" s="132"/>
      <c r="F92" s="132"/>
      <c r="G92" s="132"/>
      <c r="H92" s="132"/>
    </row>
    <row r="93" spans="1:8">
      <c r="A93" s="129"/>
      <c r="B93" s="130"/>
      <c r="C93" s="131"/>
      <c r="D93" s="132"/>
      <c r="E93" s="132"/>
      <c r="F93" s="132"/>
      <c r="G93" s="132"/>
      <c r="H93" s="132"/>
    </row>
    <row r="94" spans="1:8">
      <c r="A94" s="129"/>
      <c r="B94" s="130"/>
      <c r="C94" s="131"/>
      <c r="D94" s="132"/>
      <c r="E94" s="132"/>
      <c r="F94" s="132"/>
      <c r="G94" s="132"/>
      <c r="H94" s="132"/>
    </row>
    <row r="95" spans="1:8">
      <c r="A95" s="129"/>
      <c r="B95" s="130"/>
      <c r="C95" s="131"/>
      <c r="D95" s="132"/>
      <c r="E95" s="132"/>
      <c r="F95" s="132"/>
      <c r="G95" s="132"/>
      <c r="H95" s="132"/>
    </row>
    <row r="96" spans="1:8">
      <c r="A96" s="129"/>
      <c r="B96" s="130"/>
      <c r="C96" s="131"/>
      <c r="D96" s="132"/>
      <c r="E96" s="132"/>
      <c r="F96" s="132"/>
      <c r="G96" s="132"/>
      <c r="H96" s="132"/>
    </row>
    <row r="97" spans="1:8">
      <c r="A97" s="129"/>
      <c r="B97" s="130"/>
      <c r="C97" s="131"/>
      <c r="D97" s="132"/>
      <c r="E97" s="132"/>
      <c r="F97" s="132"/>
      <c r="G97" s="132"/>
      <c r="H97" s="132"/>
    </row>
    <row r="98" spans="1:8">
      <c r="A98" s="129"/>
      <c r="B98" s="130"/>
      <c r="C98" s="131"/>
      <c r="D98" s="132"/>
      <c r="E98" s="132"/>
      <c r="F98" s="132"/>
      <c r="G98" s="132"/>
      <c r="H98" s="132"/>
    </row>
    <row r="99" spans="1:8">
      <c r="A99" s="129"/>
      <c r="B99" s="130"/>
      <c r="C99" s="131"/>
      <c r="D99" s="132"/>
      <c r="E99" s="132"/>
      <c r="F99" s="132"/>
      <c r="G99" s="132"/>
      <c r="H99" s="132"/>
    </row>
    <row r="100" spans="1:8">
      <c r="A100" s="129"/>
      <c r="B100" s="130"/>
      <c r="C100" s="131"/>
      <c r="D100" s="132"/>
      <c r="E100" s="132"/>
      <c r="F100" s="132"/>
      <c r="G100" s="132"/>
      <c r="H100" s="132"/>
    </row>
    <row r="101" spans="1:8">
      <c r="A101" s="129"/>
      <c r="B101" s="130"/>
      <c r="C101" s="131"/>
      <c r="D101" s="132"/>
      <c r="E101" s="132"/>
      <c r="F101" s="132"/>
      <c r="G101" s="132"/>
      <c r="H101" s="132"/>
    </row>
    <row r="102" spans="1:8">
      <c r="A102" s="129"/>
      <c r="C102" s="40"/>
      <c r="D102" s="134"/>
      <c r="E102" s="134"/>
      <c r="F102" s="134"/>
      <c r="G102" s="134"/>
      <c r="H102" s="134"/>
    </row>
    <row r="103" spans="1:8">
      <c r="A103" s="135"/>
      <c r="C103" s="40"/>
      <c r="D103" s="134"/>
      <c r="E103" s="134"/>
      <c r="F103" s="134"/>
      <c r="G103" s="134"/>
      <c r="H103" s="134"/>
    </row>
    <row r="104" spans="1:8">
      <c r="A104" s="135"/>
      <c r="C104" s="40"/>
      <c r="D104" s="134"/>
      <c r="E104" s="134"/>
      <c r="F104" s="134"/>
      <c r="G104" s="134"/>
      <c r="H104" s="134"/>
    </row>
    <row r="105" spans="1:8">
      <c r="A105" s="135"/>
      <c r="C105" s="40"/>
      <c r="D105" s="134"/>
      <c r="E105" s="134"/>
      <c r="F105" s="134"/>
      <c r="G105" s="134"/>
      <c r="H105" s="134"/>
    </row>
    <row r="106" spans="1:8">
      <c r="A106" s="135"/>
      <c r="C106" s="40"/>
      <c r="D106" s="134"/>
      <c r="E106" s="134"/>
      <c r="F106" s="134"/>
      <c r="G106" s="134"/>
      <c r="H106" s="134"/>
    </row>
    <row r="107" spans="1:8">
      <c r="A107" s="135"/>
      <c r="C107" s="40"/>
      <c r="D107" s="134"/>
      <c r="E107" s="134"/>
      <c r="F107" s="134"/>
      <c r="G107" s="134"/>
      <c r="H107" s="134"/>
    </row>
    <row r="108" spans="1:8">
      <c r="A108" s="135"/>
      <c r="C108" s="40"/>
      <c r="D108" s="134"/>
      <c r="E108" s="134"/>
      <c r="F108" s="134"/>
      <c r="G108" s="134"/>
      <c r="H108" s="134"/>
    </row>
    <row r="109" spans="1:8">
      <c r="A109" s="135"/>
      <c r="C109" s="40"/>
      <c r="D109" s="134"/>
      <c r="E109" s="134"/>
      <c r="F109" s="134"/>
      <c r="G109" s="134"/>
      <c r="H109" s="134"/>
    </row>
    <row r="110" spans="1:8">
      <c r="A110" s="135"/>
      <c r="C110" s="40"/>
      <c r="D110" s="134"/>
      <c r="E110" s="134"/>
      <c r="F110" s="134"/>
      <c r="G110" s="134"/>
      <c r="H110" s="134"/>
    </row>
    <row r="111" spans="1:8">
      <c r="A111" s="135"/>
      <c r="C111" s="40"/>
      <c r="D111" s="134"/>
      <c r="E111" s="134"/>
      <c r="F111" s="134"/>
      <c r="G111" s="134"/>
      <c r="H111" s="134"/>
    </row>
    <row r="112" spans="1:8">
      <c r="A112" s="135"/>
      <c r="C112" s="40"/>
      <c r="D112" s="134"/>
      <c r="E112" s="134"/>
      <c r="F112" s="134"/>
      <c r="G112" s="134"/>
      <c r="H112" s="134"/>
    </row>
    <row r="113" spans="1:8">
      <c r="A113" s="135"/>
      <c r="C113" s="40"/>
      <c r="D113" s="134"/>
      <c r="E113" s="134"/>
      <c r="F113" s="134"/>
      <c r="G113" s="134"/>
      <c r="H113" s="134"/>
    </row>
    <row r="114" spans="1:8">
      <c r="A114" s="135"/>
      <c r="C114" s="40"/>
      <c r="D114" s="134"/>
      <c r="E114" s="134"/>
      <c r="F114" s="134"/>
      <c r="G114" s="134"/>
      <c r="H114" s="134"/>
    </row>
    <row r="115" spans="1:8">
      <c r="A115" s="135"/>
      <c r="C115" s="40"/>
      <c r="D115" s="134"/>
      <c r="E115" s="134"/>
      <c r="F115" s="134"/>
      <c r="G115" s="134"/>
      <c r="H115" s="134"/>
    </row>
    <row r="116" spans="1:8">
      <c r="A116" s="135"/>
      <c r="C116" s="40"/>
      <c r="D116" s="134"/>
      <c r="E116" s="134"/>
      <c r="F116" s="134"/>
      <c r="G116" s="134"/>
      <c r="H116" s="134"/>
    </row>
    <row r="117" spans="1:8">
      <c r="A117" s="135"/>
      <c r="C117" s="40"/>
      <c r="D117" s="134"/>
      <c r="E117" s="134"/>
      <c r="F117" s="134"/>
      <c r="G117" s="134"/>
      <c r="H117" s="134"/>
    </row>
    <row r="118" spans="1:8">
      <c r="A118" s="135"/>
      <c r="C118" s="40"/>
      <c r="D118" s="134"/>
      <c r="E118" s="134"/>
      <c r="F118" s="134"/>
      <c r="G118" s="134"/>
      <c r="H118" s="134"/>
    </row>
    <row r="119" spans="1:8">
      <c r="A119" s="135"/>
      <c r="C119" s="40"/>
      <c r="D119" s="134"/>
      <c r="E119" s="134"/>
      <c r="F119" s="134"/>
      <c r="G119" s="134"/>
      <c r="H119" s="134"/>
    </row>
    <row r="120" spans="1:8">
      <c r="A120" s="135"/>
      <c r="C120" s="40"/>
      <c r="D120" s="134"/>
      <c r="E120" s="134"/>
      <c r="F120" s="134"/>
      <c r="G120" s="134"/>
      <c r="H120" s="134"/>
    </row>
    <row r="121" spans="1:8">
      <c r="A121" s="135"/>
      <c r="C121" s="40"/>
      <c r="D121" s="134"/>
      <c r="E121" s="134"/>
      <c r="F121" s="134"/>
      <c r="G121" s="134"/>
      <c r="H121" s="134"/>
    </row>
    <row r="122" spans="1:8">
      <c r="A122" s="135"/>
      <c r="C122" s="40"/>
      <c r="D122" s="134"/>
      <c r="E122" s="134"/>
      <c r="F122" s="134"/>
      <c r="G122" s="134"/>
      <c r="H122" s="134"/>
    </row>
    <row r="123" spans="1:8">
      <c r="A123" s="135"/>
      <c r="C123" s="40"/>
      <c r="D123" s="134"/>
      <c r="E123" s="134"/>
      <c r="F123" s="134"/>
      <c r="G123" s="134"/>
      <c r="H123" s="134"/>
    </row>
    <row r="124" spans="1:8">
      <c r="A124" s="135"/>
      <c r="C124" s="40"/>
      <c r="D124" s="134"/>
      <c r="E124" s="134"/>
      <c r="F124" s="134"/>
      <c r="G124" s="134"/>
      <c r="H124" s="134"/>
    </row>
    <row r="125" spans="1:8">
      <c r="A125" s="135"/>
    </row>
    <row r="126" spans="1:8">
      <c r="A126" s="136"/>
    </row>
    <row r="127" spans="1:8">
      <c r="A127" s="136"/>
    </row>
    <row r="128" spans="1:8">
      <c r="A128" s="136"/>
    </row>
    <row r="129" spans="1:1">
      <c r="A129" s="136"/>
    </row>
    <row r="130" spans="1:1">
      <c r="A130" s="136"/>
    </row>
    <row r="131" spans="1:1">
      <c r="A131" s="136"/>
    </row>
    <row r="132" spans="1:1">
      <c r="A132" s="136"/>
    </row>
    <row r="133" spans="1:1">
      <c r="A133" s="136"/>
    </row>
    <row r="134" spans="1:1">
      <c r="A134" s="136"/>
    </row>
    <row r="135" spans="1:1">
      <c r="A135" s="136"/>
    </row>
    <row r="136" spans="1:1">
      <c r="A136" s="136"/>
    </row>
    <row r="137" spans="1:1">
      <c r="A137" s="136"/>
    </row>
    <row r="138" spans="1:1">
      <c r="A138" s="136"/>
    </row>
    <row r="139" spans="1:1">
      <c r="A139" s="136"/>
    </row>
    <row r="140" spans="1:1">
      <c r="A140" s="136"/>
    </row>
    <row r="141" spans="1:1">
      <c r="A141" s="136"/>
    </row>
    <row r="142" spans="1:1">
      <c r="A142" s="136"/>
    </row>
    <row r="143" spans="1:1">
      <c r="A143" s="136"/>
    </row>
    <row r="144" spans="1:1">
      <c r="A144" s="136"/>
    </row>
    <row r="145" spans="1:1">
      <c r="A145" s="136"/>
    </row>
    <row r="146" spans="1:1">
      <c r="A146" s="136"/>
    </row>
    <row r="147" spans="1:1">
      <c r="A147" s="136"/>
    </row>
    <row r="148" spans="1:1">
      <c r="A148" s="136"/>
    </row>
    <row r="149" spans="1:1">
      <c r="A149" s="136"/>
    </row>
    <row r="150" spans="1:1">
      <c r="A150" s="136"/>
    </row>
    <row r="151" spans="1:1">
      <c r="A151" s="136"/>
    </row>
    <row r="152" spans="1:1">
      <c r="A152" s="136"/>
    </row>
    <row r="153" spans="1:1">
      <c r="A153" s="136"/>
    </row>
    <row r="154" spans="1:1">
      <c r="A154" s="136"/>
    </row>
    <row r="155" spans="1:1">
      <c r="A155" s="136"/>
    </row>
    <row r="156" spans="1:1">
      <c r="A156" s="136"/>
    </row>
    <row r="157" spans="1:1">
      <c r="A157" s="136"/>
    </row>
    <row r="158" spans="1:1">
      <c r="A158" s="136"/>
    </row>
    <row r="159" spans="1:1">
      <c r="A159" s="136"/>
    </row>
    <row r="160" spans="1:1">
      <c r="A160" s="136"/>
    </row>
    <row r="161" spans="1:1">
      <c r="A161" s="136"/>
    </row>
    <row r="162" spans="1:1">
      <c r="A162" s="136"/>
    </row>
    <row r="163" spans="1:1">
      <c r="A163" s="136"/>
    </row>
    <row r="164" spans="1:1">
      <c r="A164" s="136"/>
    </row>
    <row r="165" spans="1:1">
      <c r="A165" s="136"/>
    </row>
    <row r="166" spans="1:1">
      <c r="A166" s="136"/>
    </row>
    <row r="167" spans="1:1">
      <c r="A167" s="136"/>
    </row>
    <row r="168" spans="1:1">
      <c r="A168" s="136"/>
    </row>
    <row r="169" spans="1:1">
      <c r="A169" s="136"/>
    </row>
    <row r="170" spans="1:1">
      <c r="A170" s="136"/>
    </row>
    <row r="171" spans="1:1">
      <c r="A171" s="136"/>
    </row>
    <row r="172" spans="1:1">
      <c r="A172" s="136"/>
    </row>
    <row r="173" spans="1:1">
      <c r="A173" s="136"/>
    </row>
    <row r="174" spans="1:1">
      <c r="A174" s="136"/>
    </row>
    <row r="175" spans="1:1">
      <c r="A175" s="136"/>
    </row>
    <row r="176" spans="1:1">
      <c r="A176" s="136"/>
    </row>
    <row r="177" spans="1:1">
      <c r="A177" s="136"/>
    </row>
    <row r="178" spans="1:1">
      <c r="A178" s="136"/>
    </row>
    <row r="179" spans="1:1">
      <c r="A179" s="136"/>
    </row>
    <row r="180" spans="1:1">
      <c r="A180" s="136"/>
    </row>
    <row r="181" spans="1:1">
      <c r="A181" s="136"/>
    </row>
    <row r="182" spans="1:1">
      <c r="A182" s="136"/>
    </row>
    <row r="183" spans="1:1">
      <c r="A183" s="136"/>
    </row>
    <row r="184" spans="1:1">
      <c r="A184" s="136"/>
    </row>
    <row r="185" spans="1:1">
      <c r="A185" s="136"/>
    </row>
    <row r="186" spans="1:1">
      <c r="A186" s="136"/>
    </row>
    <row r="187" spans="1:1">
      <c r="A187" s="136"/>
    </row>
    <row r="188" spans="1:1">
      <c r="A188" s="136"/>
    </row>
    <row r="189" spans="1:1">
      <c r="A189" s="136"/>
    </row>
    <row r="190" spans="1:1">
      <c r="A190" s="136"/>
    </row>
    <row r="191" spans="1:1">
      <c r="A191" s="136"/>
    </row>
    <row r="192" spans="1:1">
      <c r="A192" s="136"/>
    </row>
    <row r="193" spans="1:1">
      <c r="A193" s="136"/>
    </row>
    <row r="194" spans="1:1">
      <c r="A194" s="136"/>
    </row>
    <row r="195" spans="1:1">
      <c r="A195" s="136"/>
    </row>
    <row r="196" spans="1:1">
      <c r="A196" s="136"/>
    </row>
    <row r="197" spans="1:1">
      <c r="A197" s="136"/>
    </row>
    <row r="198" spans="1:1">
      <c r="A198" s="136"/>
    </row>
    <row r="199" spans="1:1">
      <c r="A199" s="136"/>
    </row>
    <row r="200" spans="1:1">
      <c r="A200" s="136"/>
    </row>
    <row r="201" spans="1:1">
      <c r="A201" s="136"/>
    </row>
    <row r="202" spans="1:1">
      <c r="A202" s="136"/>
    </row>
    <row r="203" spans="1:1">
      <c r="A203" s="136"/>
    </row>
    <row r="204" spans="1:1">
      <c r="A204" s="136"/>
    </row>
    <row r="205" spans="1:1">
      <c r="A205" s="136"/>
    </row>
    <row r="206" spans="1:1">
      <c r="A206" s="136"/>
    </row>
    <row r="207" spans="1:1">
      <c r="A207" s="136"/>
    </row>
    <row r="208" spans="1:1">
      <c r="A208" s="136"/>
    </row>
    <row r="209" spans="1:1">
      <c r="A209" s="136"/>
    </row>
    <row r="210" spans="1:1">
      <c r="A210" s="136"/>
    </row>
    <row r="211" spans="1:1">
      <c r="A211" s="136"/>
    </row>
    <row r="212" spans="1:1">
      <c r="A212" s="136"/>
    </row>
    <row r="213" spans="1:1">
      <c r="A213" s="136"/>
    </row>
    <row r="214" spans="1:1">
      <c r="A214" s="136"/>
    </row>
    <row r="215" spans="1:1">
      <c r="A215" s="136"/>
    </row>
    <row r="216" spans="1:1">
      <c r="A216" s="136"/>
    </row>
    <row r="217" spans="1:1">
      <c r="A217" s="136"/>
    </row>
    <row r="218" spans="1:1">
      <c r="A218" s="136"/>
    </row>
    <row r="219" spans="1:1">
      <c r="A219" s="136"/>
    </row>
    <row r="220" spans="1:1">
      <c r="A220" s="136"/>
    </row>
    <row r="221" spans="1:1">
      <c r="A221" s="136"/>
    </row>
    <row r="222" spans="1:1">
      <c r="A222" s="136"/>
    </row>
    <row r="223" spans="1:1">
      <c r="A223" s="136"/>
    </row>
    <row r="224" spans="1:1">
      <c r="A224" s="136"/>
    </row>
    <row r="225" spans="1:1">
      <c r="A225" s="136"/>
    </row>
    <row r="226" spans="1:1">
      <c r="A226" s="136"/>
    </row>
    <row r="227" spans="1:1">
      <c r="A227" s="136"/>
    </row>
    <row r="228" spans="1:1">
      <c r="A228" s="136"/>
    </row>
    <row r="229" spans="1:1">
      <c r="A229" s="136"/>
    </row>
    <row r="230" spans="1:1">
      <c r="A230" s="136"/>
    </row>
    <row r="231" spans="1:1">
      <c r="A231" s="136"/>
    </row>
    <row r="232" spans="1:1">
      <c r="A232" s="136"/>
    </row>
    <row r="233" spans="1:1">
      <c r="A233" s="136"/>
    </row>
    <row r="234" spans="1:1">
      <c r="A234" s="136"/>
    </row>
    <row r="235" spans="1:1">
      <c r="A235" s="136"/>
    </row>
    <row r="236" spans="1:1">
      <c r="A236" s="136"/>
    </row>
    <row r="237" spans="1:1">
      <c r="A237" s="136"/>
    </row>
    <row r="238" spans="1:1">
      <c r="A238" s="136"/>
    </row>
    <row r="239" spans="1:1">
      <c r="A239" s="136"/>
    </row>
    <row r="240" spans="1:1">
      <c r="A240" s="136"/>
    </row>
    <row r="241" spans="1:1">
      <c r="A241" s="136"/>
    </row>
    <row r="242" spans="1:1">
      <c r="A242" s="136"/>
    </row>
    <row r="243" spans="1:1">
      <c r="A243" s="136"/>
    </row>
    <row r="244" spans="1:1">
      <c r="A244" s="136"/>
    </row>
    <row r="245" spans="1:1">
      <c r="A245" s="136"/>
    </row>
    <row r="246" spans="1:1">
      <c r="A246" s="136"/>
    </row>
    <row r="247" spans="1:1">
      <c r="A247" s="136"/>
    </row>
    <row r="248" spans="1:1">
      <c r="A248" s="136"/>
    </row>
    <row r="249" spans="1:1">
      <c r="A249" s="136"/>
    </row>
    <row r="250" spans="1:1">
      <c r="A250" s="136"/>
    </row>
    <row r="251" spans="1:1">
      <c r="A251" s="136"/>
    </row>
    <row r="252" spans="1:1">
      <c r="A252" s="136"/>
    </row>
    <row r="253" spans="1:1">
      <c r="A253" s="136"/>
    </row>
    <row r="254" spans="1:1">
      <c r="A254" s="136"/>
    </row>
    <row r="255" spans="1:1">
      <c r="A255" s="136"/>
    </row>
    <row r="256" spans="1:1">
      <c r="A256" s="136"/>
    </row>
    <row r="257" spans="1:1">
      <c r="A257" s="136"/>
    </row>
    <row r="258" spans="1:1">
      <c r="A258" s="136"/>
    </row>
    <row r="259" spans="1:1">
      <c r="A259" s="136"/>
    </row>
    <row r="260" spans="1:1">
      <c r="A260" s="136"/>
    </row>
    <row r="261" spans="1:1">
      <c r="A261" s="136"/>
    </row>
    <row r="262" spans="1:1">
      <c r="A262" s="136"/>
    </row>
    <row r="263" spans="1:1">
      <c r="A263" s="136"/>
    </row>
    <row r="264" spans="1:1">
      <c r="A264" s="136"/>
    </row>
    <row r="265" spans="1:1">
      <c r="A265" s="136"/>
    </row>
    <row r="266" spans="1:1">
      <c r="A266" s="136"/>
    </row>
    <row r="267" spans="1:1">
      <c r="A267" s="136"/>
    </row>
    <row r="268" spans="1:1">
      <c r="A268" s="136"/>
    </row>
    <row r="269" spans="1:1">
      <c r="A269" s="136"/>
    </row>
    <row r="270" spans="1:1">
      <c r="A270" s="136"/>
    </row>
    <row r="271" spans="1:1">
      <c r="A271" s="136"/>
    </row>
    <row r="272" spans="1:1">
      <c r="A272" s="136"/>
    </row>
    <row r="273" spans="1:1">
      <c r="A273" s="136"/>
    </row>
    <row r="274" spans="1:1">
      <c r="A274" s="136"/>
    </row>
    <row r="275" spans="1:1">
      <c r="A275" s="136"/>
    </row>
    <row r="276" spans="1:1">
      <c r="A276" s="136"/>
    </row>
    <row r="277" spans="1:1">
      <c r="A277" s="136"/>
    </row>
    <row r="278" spans="1:1">
      <c r="A278" s="136"/>
    </row>
    <row r="279" spans="1:1">
      <c r="A279" s="136"/>
    </row>
    <row r="280" spans="1:1">
      <c r="A280" s="136"/>
    </row>
    <row r="281" spans="1:1">
      <c r="A281" s="136"/>
    </row>
    <row r="282" spans="1:1">
      <c r="A282" s="136"/>
    </row>
    <row r="283" spans="1:1">
      <c r="A283" s="136"/>
    </row>
    <row r="284" spans="1:1">
      <c r="A284" s="136"/>
    </row>
    <row r="285" spans="1:1">
      <c r="A285" s="136"/>
    </row>
    <row r="286" spans="1:1">
      <c r="A286" s="136"/>
    </row>
    <row r="287" spans="1:1">
      <c r="A287" s="136"/>
    </row>
    <row r="288" spans="1:1">
      <c r="A288" s="136"/>
    </row>
    <row r="289" spans="1:1">
      <c r="A289" s="136"/>
    </row>
    <row r="290" spans="1:1">
      <c r="A290" s="136"/>
    </row>
    <row r="291" spans="1:1">
      <c r="A291" s="136"/>
    </row>
    <row r="292" spans="1:1">
      <c r="A292" s="136"/>
    </row>
  </sheetData>
  <mergeCells count="12">
    <mergeCell ref="A2:H2"/>
    <mergeCell ref="C69:D69"/>
    <mergeCell ref="G69:I69"/>
    <mergeCell ref="C70:D70"/>
    <mergeCell ref="G70:I70"/>
    <mergeCell ref="A4:A5"/>
    <mergeCell ref="B4:B5"/>
    <mergeCell ref="C4:C5"/>
    <mergeCell ref="D4:D5"/>
    <mergeCell ref="E4:E5"/>
    <mergeCell ref="F4:F5"/>
    <mergeCell ref="G4:J4"/>
  </mergeCells>
  <pageMargins left="0.23622047244094491" right="0.55118110236220474" top="0.19685039370078741" bottom="0.74803149606299213" header="0.31496062992125984" footer="0.31496062992125984"/>
  <pageSetup paperSize="9" scale="70" orientation="landscape" r:id="rId1"/>
  <rowBreaks count="1" manualBreakCount="1">
    <brk id="44" max="9" man="1"/>
  </rowBreaks>
  <ignoredErrors>
    <ignoredError sqref="C7:D7 G24:J24" formulaRange="1"/>
    <ignoredError sqref="F7 F40 F59" formula="1"/>
    <ignoredError sqref="D40" formula="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L197"/>
  <sheetViews>
    <sheetView view="pageBreakPreview" topLeftCell="A34" zoomScale="50" zoomScaleNormal="75" zoomScaleSheetLayoutView="50" workbookViewId="0">
      <selection activeCell="A46" sqref="A46"/>
    </sheetView>
  </sheetViews>
  <sheetFormatPr defaultColWidth="77.85546875" defaultRowHeight="20.25"/>
  <cols>
    <col min="1" max="1" width="110.5703125" style="72" customWidth="1"/>
    <col min="2" max="2" width="15.28515625" style="73" customWidth="1"/>
    <col min="3" max="3" width="15.85546875" style="73" customWidth="1"/>
    <col min="4" max="4" width="18.140625" style="73" customWidth="1"/>
    <col min="5" max="5" width="17.28515625" style="73" customWidth="1"/>
    <col min="6" max="7" width="15.85546875" style="72" customWidth="1"/>
    <col min="8" max="8" width="15.140625" style="72" customWidth="1"/>
    <col min="9" max="10" width="15.85546875" style="72" customWidth="1"/>
    <col min="11" max="11" width="10" style="72" customWidth="1"/>
    <col min="12" max="12" width="9.5703125" style="72" customWidth="1"/>
    <col min="13" max="255" width="9.140625" style="72" customWidth="1"/>
    <col min="256" max="16384" width="77.85546875" style="72"/>
  </cols>
  <sheetData>
    <row r="1" spans="1:10" ht="26.25" customHeight="1">
      <c r="J1" s="74" t="s">
        <v>362</v>
      </c>
    </row>
    <row r="2" spans="1:10" ht="32.25" customHeight="1">
      <c r="A2" s="405" t="s">
        <v>113</v>
      </c>
      <c r="B2" s="405"/>
      <c r="C2" s="405"/>
      <c r="D2" s="405"/>
      <c r="E2" s="405"/>
      <c r="F2" s="405"/>
      <c r="G2" s="405"/>
      <c r="H2" s="405"/>
      <c r="I2" s="405"/>
      <c r="J2" s="405"/>
    </row>
    <row r="3" spans="1:10" ht="27.75" customHeight="1">
      <c r="A3" s="73"/>
      <c r="F3" s="73"/>
      <c r="G3" s="73"/>
      <c r="H3" s="73"/>
      <c r="I3" s="73"/>
      <c r="J3" s="88" t="s">
        <v>369</v>
      </c>
    </row>
    <row r="4" spans="1:10" ht="38.25" customHeight="1">
      <c r="A4" s="406" t="s">
        <v>167</v>
      </c>
      <c r="B4" s="407" t="s">
        <v>17</v>
      </c>
      <c r="C4" s="407" t="s">
        <v>437</v>
      </c>
      <c r="D4" s="407" t="s">
        <v>438</v>
      </c>
      <c r="E4" s="389" t="s">
        <v>432</v>
      </c>
      <c r="F4" s="408" t="s">
        <v>439</v>
      </c>
      <c r="G4" s="408" t="s">
        <v>338</v>
      </c>
      <c r="H4" s="408"/>
      <c r="I4" s="408"/>
      <c r="J4" s="408"/>
    </row>
    <row r="5" spans="1:10" ht="92.25" customHeight="1">
      <c r="A5" s="406"/>
      <c r="B5" s="407"/>
      <c r="C5" s="407"/>
      <c r="D5" s="407"/>
      <c r="E5" s="389"/>
      <c r="F5" s="408"/>
      <c r="G5" s="75" t="s">
        <v>130</v>
      </c>
      <c r="H5" s="75" t="s">
        <v>131</v>
      </c>
      <c r="I5" s="75" t="s">
        <v>132</v>
      </c>
      <c r="J5" s="75" t="s">
        <v>64</v>
      </c>
    </row>
    <row r="6" spans="1:10" ht="30" customHeight="1">
      <c r="A6" s="76">
        <v>1</v>
      </c>
      <c r="B6" s="77">
        <v>2</v>
      </c>
      <c r="C6" s="77">
        <v>3</v>
      </c>
      <c r="D6" s="77">
        <v>4</v>
      </c>
      <c r="E6" s="77">
        <v>5</v>
      </c>
      <c r="F6" s="77">
        <v>6</v>
      </c>
      <c r="G6" s="77">
        <v>7</v>
      </c>
      <c r="H6" s="77">
        <v>8</v>
      </c>
      <c r="I6" s="77">
        <v>9</v>
      </c>
      <c r="J6" s="77">
        <v>10</v>
      </c>
    </row>
    <row r="7" spans="1:10" ht="35.25" customHeight="1">
      <c r="A7" s="409" t="s">
        <v>111</v>
      </c>
      <c r="B7" s="410"/>
      <c r="C7" s="410"/>
      <c r="D7" s="410"/>
      <c r="E7" s="410"/>
      <c r="F7" s="410"/>
      <c r="G7" s="410"/>
      <c r="H7" s="410"/>
      <c r="I7" s="410"/>
      <c r="J7" s="411"/>
    </row>
    <row r="8" spans="1:10" ht="45.75" customHeight="1">
      <c r="A8" s="200" t="s">
        <v>52</v>
      </c>
      <c r="B8" s="201">
        <v>2000</v>
      </c>
      <c r="C8" s="197">
        <v>-1116</v>
      </c>
      <c r="D8" s="197">
        <v>-777</v>
      </c>
      <c r="E8" s="197">
        <v>-734</v>
      </c>
      <c r="F8" s="193">
        <v>-212</v>
      </c>
      <c r="G8" s="193">
        <v>-212</v>
      </c>
      <c r="H8" s="193">
        <v>-48</v>
      </c>
      <c r="I8" s="193">
        <v>94</v>
      </c>
      <c r="J8" s="193">
        <v>118</v>
      </c>
    </row>
    <row r="9" spans="1:10" ht="49.5" customHeight="1">
      <c r="A9" s="202" t="s">
        <v>253</v>
      </c>
      <c r="B9" s="203">
        <v>2010</v>
      </c>
      <c r="C9" s="187">
        <f>SUM(C10:C10)</f>
        <v>-43</v>
      </c>
      <c r="D9" s="187">
        <f>SUM(D10:D10)</f>
        <v>-9</v>
      </c>
      <c r="E9" s="187">
        <f>SUM(E10:E10)</f>
        <v>-50</v>
      </c>
      <c r="F9" s="184">
        <f t="shared" ref="F9:F43" si="0">SUM(G9:J9)</f>
        <v>-9</v>
      </c>
      <c r="G9" s="187">
        <f>SUM(G10:G10)</f>
        <v>-4</v>
      </c>
      <c r="H9" s="187">
        <f>SUM(H10:H10)</f>
        <v>-3</v>
      </c>
      <c r="I9" s="187">
        <f>SUM(I10:I10)</f>
        <v>-1</v>
      </c>
      <c r="J9" s="187">
        <f>SUM(J10:J10)</f>
        <v>-1</v>
      </c>
    </row>
    <row r="10" spans="1:10" ht="53.25" customHeight="1">
      <c r="A10" s="160" t="s">
        <v>381</v>
      </c>
      <c r="B10" s="203">
        <v>2011</v>
      </c>
      <c r="C10" s="187">
        <v>-43</v>
      </c>
      <c r="D10" s="187">
        <v>-9</v>
      </c>
      <c r="E10" s="187">
        <v>-50</v>
      </c>
      <c r="F10" s="184">
        <f>SUM(G10:J10)</f>
        <v>-9</v>
      </c>
      <c r="G10" s="187">
        <v>-4</v>
      </c>
      <c r="H10" s="187">
        <v>-3</v>
      </c>
      <c r="I10" s="187">
        <v>-1</v>
      </c>
      <c r="J10" s="187">
        <v>-1</v>
      </c>
    </row>
    <row r="11" spans="1:10" ht="32.25" customHeight="1">
      <c r="A11" s="160" t="s">
        <v>135</v>
      </c>
      <c r="B11" s="203">
        <v>2020</v>
      </c>
      <c r="C11" s="187"/>
      <c r="D11" s="187"/>
      <c r="E11" s="187"/>
      <c r="F11" s="184">
        <f t="shared" si="0"/>
        <v>0</v>
      </c>
      <c r="G11" s="187"/>
      <c r="H11" s="187"/>
      <c r="I11" s="187"/>
      <c r="J11" s="187"/>
    </row>
    <row r="12" spans="1:10" ht="32.25" customHeight="1">
      <c r="A12" s="160" t="s">
        <v>61</v>
      </c>
      <c r="B12" s="203">
        <v>2030</v>
      </c>
      <c r="C12" s="187" t="s">
        <v>203</v>
      </c>
      <c r="D12" s="187" t="s">
        <v>203</v>
      </c>
      <c r="E12" s="187" t="s">
        <v>203</v>
      </c>
      <c r="F12" s="184">
        <f t="shared" si="0"/>
        <v>0</v>
      </c>
      <c r="G12" s="187" t="s">
        <v>203</v>
      </c>
      <c r="H12" s="187" t="s">
        <v>203</v>
      </c>
      <c r="I12" s="187" t="s">
        <v>203</v>
      </c>
      <c r="J12" s="187" t="s">
        <v>203</v>
      </c>
    </row>
    <row r="13" spans="1:10" ht="38.25" customHeight="1">
      <c r="A13" s="160" t="s">
        <v>374</v>
      </c>
      <c r="B13" s="203">
        <v>2031</v>
      </c>
      <c r="C13" s="187" t="s">
        <v>203</v>
      </c>
      <c r="D13" s="187" t="s">
        <v>203</v>
      </c>
      <c r="E13" s="187" t="s">
        <v>203</v>
      </c>
      <c r="F13" s="184">
        <f t="shared" si="0"/>
        <v>0</v>
      </c>
      <c r="G13" s="187" t="s">
        <v>203</v>
      </c>
      <c r="H13" s="187" t="s">
        <v>203</v>
      </c>
      <c r="I13" s="187" t="s">
        <v>203</v>
      </c>
      <c r="J13" s="187" t="s">
        <v>203</v>
      </c>
    </row>
    <row r="14" spans="1:10" ht="32.25" customHeight="1">
      <c r="A14" s="160" t="s">
        <v>26</v>
      </c>
      <c r="B14" s="203">
        <v>2040</v>
      </c>
      <c r="C14" s="187" t="s">
        <v>203</v>
      </c>
      <c r="D14" s="187" t="s">
        <v>203</v>
      </c>
      <c r="E14" s="187" t="s">
        <v>203</v>
      </c>
      <c r="F14" s="184">
        <f t="shared" si="0"/>
        <v>0</v>
      </c>
      <c r="G14" s="187" t="s">
        <v>203</v>
      </c>
      <c r="H14" s="187" t="s">
        <v>203</v>
      </c>
      <c r="I14" s="187" t="s">
        <v>203</v>
      </c>
      <c r="J14" s="187" t="s">
        <v>203</v>
      </c>
    </row>
    <row r="15" spans="1:10" ht="35.25" customHeight="1">
      <c r="A15" s="160" t="s">
        <v>92</v>
      </c>
      <c r="B15" s="203">
        <v>2050</v>
      </c>
      <c r="C15" s="187" t="s">
        <v>203</v>
      </c>
      <c r="D15" s="187" t="s">
        <v>203</v>
      </c>
      <c r="E15" s="187" t="s">
        <v>203</v>
      </c>
      <c r="F15" s="184">
        <f t="shared" si="0"/>
        <v>0</v>
      </c>
      <c r="G15" s="187" t="s">
        <v>203</v>
      </c>
      <c r="H15" s="187" t="s">
        <v>203</v>
      </c>
      <c r="I15" s="187" t="s">
        <v>203</v>
      </c>
      <c r="J15" s="187" t="s">
        <v>203</v>
      </c>
    </row>
    <row r="16" spans="1:10" ht="33.75" customHeight="1">
      <c r="A16" s="160" t="s">
        <v>93</v>
      </c>
      <c r="B16" s="203">
        <v>2060</v>
      </c>
      <c r="C16" s="187" t="s">
        <v>203</v>
      </c>
      <c r="D16" s="187" t="s">
        <v>203</v>
      </c>
      <c r="E16" s="187" t="s">
        <v>203</v>
      </c>
      <c r="F16" s="184">
        <f t="shared" si="0"/>
        <v>0</v>
      </c>
      <c r="G16" s="187" t="s">
        <v>203</v>
      </c>
      <c r="H16" s="187" t="s">
        <v>203</v>
      </c>
      <c r="I16" s="187" t="s">
        <v>203</v>
      </c>
      <c r="J16" s="187" t="s">
        <v>203</v>
      </c>
    </row>
    <row r="17" spans="1:10" ht="48.75" customHeight="1">
      <c r="A17" s="200" t="s">
        <v>53</v>
      </c>
      <c r="B17" s="201">
        <v>2070</v>
      </c>
      <c r="C17" s="185">
        <f>SUM(C8,C9,C11,C12,C14,C15,C16)+'I. Фін результат'!C75</f>
        <v>-734</v>
      </c>
      <c r="D17" s="185">
        <f>SUM(D8,D9,D11,D12,D14,D15,D16)+'I. Фін результат'!D75</f>
        <v>-693</v>
      </c>
      <c r="E17" s="185">
        <f>SUM(E8,E9,E11,E12,E14,E15,E16)+'I. Фін результат'!E75</f>
        <v>-212</v>
      </c>
      <c r="F17" s="185">
        <f>SUM(F8,F9,F11,F12,F14,F15,F16)+'I. Фін результат'!F75</f>
        <v>189</v>
      </c>
      <c r="G17" s="185">
        <f>SUM(G8,G9,G11,G12,G14,G15,G16)+'I. Фін результат'!G75</f>
        <v>-48</v>
      </c>
      <c r="H17" s="185">
        <f>SUM(H8,H9,H11,H12,H14,H15,H16)+'I. Фін результат'!H75</f>
        <v>94</v>
      </c>
      <c r="I17" s="185">
        <f>SUM(I8,I9,I11,I12,I14,I15,I16)+'I. Фін результат'!I75</f>
        <v>118</v>
      </c>
      <c r="J17" s="185">
        <f>SUM(J8,J9,J11,J12,J14,J15,J16)+'I. Фін результат'!J75</f>
        <v>189</v>
      </c>
    </row>
    <row r="18" spans="1:10" ht="36" customHeight="1">
      <c r="A18" s="412" t="s">
        <v>376</v>
      </c>
      <c r="B18" s="412"/>
      <c r="C18" s="412"/>
      <c r="D18" s="412"/>
      <c r="E18" s="412"/>
      <c r="F18" s="412"/>
      <c r="G18" s="412"/>
      <c r="H18" s="412"/>
      <c r="I18" s="412"/>
      <c r="J18" s="412"/>
    </row>
    <row r="19" spans="1:10" ht="54" customHeight="1">
      <c r="A19" s="200" t="s">
        <v>377</v>
      </c>
      <c r="B19" s="201">
        <v>2110</v>
      </c>
      <c r="C19" s="185">
        <f>SUM(C20:C26)</f>
        <v>1497</v>
      </c>
      <c r="D19" s="185">
        <f>SUM(D20:D26)</f>
        <v>2174</v>
      </c>
      <c r="E19" s="185">
        <f>SUM(E20:E26)</f>
        <v>1671</v>
      </c>
      <c r="F19" s="185">
        <f t="shared" si="0"/>
        <v>1957</v>
      </c>
      <c r="G19" s="185">
        <f>SUM(G20:G26)</f>
        <v>469</v>
      </c>
      <c r="H19" s="185">
        <f>SUM(H20:H26)</f>
        <v>479</v>
      </c>
      <c r="I19" s="185">
        <f>SUM(I20:I26)</f>
        <v>509</v>
      </c>
      <c r="J19" s="185">
        <f>SUM(J20:J26)</f>
        <v>500</v>
      </c>
    </row>
    <row r="20" spans="1:10" ht="40.5" customHeight="1">
      <c r="A20" s="160" t="s">
        <v>345</v>
      </c>
      <c r="B20" s="203">
        <v>2111</v>
      </c>
      <c r="C20" s="184">
        <v>1264</v>
      </c>
      <c r="D20" s="184">
        <v>1800</v>
      </c>
      <c r="E20" s="184">
        <v>1364</v>
      </c>
      <c r="F20" s="184">
        <f t="shared" si="0"/>
        <v>1600</v>
      </c>
      <c r="G20" s="184">
        <v>380</v>
      </c>
      <c r="H20" s="184">
        <v>390</v>
      </c>
      <c r="I20" s="184">
        <v>420</v>
      </c>
      <c r="J20" s="184">
        <v>410</v>
      </c>
    </row>
    <row r="21" spans="1:10" s="78" customFormat="1" ht="37.5" customHeight="1">
      <c r="A21" s="202" t="s">
        <v>346</v>
      </c>
      <c r="B21" s="204">
        <v>2112</v>
      </c>
      <c r="C21" s="184" t="s">
        <v>203</v>
      </c>
      <c r="D21" s="184" t="s">
        <v>203</v>
      </c>
      <c r="E21" s="184" t="s">
        <v>203</v>
      </c>
      <c r="F21" s="184">
        <f t="shared" si="0"/>
        <v>0</v>
      </c>
      <c r="G21" s="184" t="s">
        <v>203</v>
      </c>
      <c r="H21" s="184" t="s">
        <v>203</v>
      </c>
      <c r="I21" s="184" t="s">
        <v>203</v>
      </c>
      <c r="J21" s="184" t="s">
        <v>203</v>
      </c>
    </row>
    <row r="22" spans="1:10" ht="30.75" customHeight="1">
      <c r="A22" s="160" t="s">
        <v>76</v>
      </c>
      <c r="B22" s="203">
        <v>2113</v>
      </c>
      <c r="C22" s="184"/>
      <c r="D22" s="184"/>
      <c r="E22" s="184"/>
      <c r="F22" s="184">
        <f t="shared" si="0"/>
        <v>0</v>
      </c>
      <c r="G22" s="184"/>
      <c r="H22" s="184"/>
      <c r="I22" s="184"/>
      <c r="J22" s="184"/>
    </row>
    <row r="23" spans="1:10" ht="36.75" customHeight="1">
      <c r="A23" s="160" t="s">
        <v>86</v>
      </c>
      <c r="B23" s="203">
        <v>2114</v>
      </c>
      <c r="C23" s="184"/>
      <c r="D23" s="184"/>
      <c r="E23" s="184"/>
      <c r="F23" s="184">
        <f t="shared" si="0"/>
        <v>0</v>
      </c>
      <c r="G23" s="184"/>
      <c r="H23" s="184"/>
      <c r="I23" s="184"/>
      <c r="J23" s="184"/>
    </row>
    <row r="24" spans="1:10" ht="36.75" customHeight="1">
      <c r="A24" s="160" t="s">
        <v>301</v>
      </c>
      <c r="B24" s="203">
        <v>2115</v>
      </c>
      <c r="C24" s="184"/>
      <c r="D24" s="184"/>
      <c r="E24" s="184"/>
      <c r="F24" s="184">
        <f t="shared" si="0"/>
        <v>0</v>
      </c>
      <c r="G24" s="184"/>
      <c r="H24" s="184"/>
      <c r="I24" s="184"/>
      <c r="J24" s="184"/>
    </row>
    <row r="25" spans="1:10" ht="35.25" customHeight="1">
      <c r="A25" s="160" t="s">
        <v>378</v>
      </c>
      <c r="B25" s="203">
        <v>2116</v>
      </c>
      <c r="C25" s="184">
        <v>233</v>
      </c>
      <c r="D25" s="184">
        <v>374</v>
      </c>
      <c r="E25" s="184">
        <v>307</v>
      </c>
      <c r="F25" s="184">
        <f t="shared" si="0"/>
        <v>357</v>
      </c>
      <c r="G25" s="184">
        <v>89</v>
      </c>
      <c r="H25" s="184">
        <v>89</v>
      </c>
      <c r="I25" s="184">
        <v>89</v>
      </c>
      <c r="J25" s="184">
        <v>90</v>
      </c>
    </row>
    <row r="26" spans="1:10" ht="35.25" customHeight="1">
      <c r="A26" s="160" t="s">
        <v>288</v>
      </c>
      <c r="B26" s="203">
        <v>2117</v>
      </c>
      <c r="C26" s="184"/>
      <c r="D26" s="184"/>
      <c r="E26" s="184"/>
      <c r="F26" s="184">
        <f t="shared" si="0"/>
        <v>0</v>
      </c>
      <c r="G26" s="184"/>
      <c r="H26" s="184"/>
      <c r="I26" s="184"/>
      <c r="J26" s="184"/>
    </row>
    <row r="27" spans="1:10" ht="54" customHeight="1">
      <c r="A27" s="200" t="s">
        <v>379</v>
      </c>
      <c r="B27" s="201">
        <v>2120</v>
      </c>
      <c r="C27" s="185">
        <f>SUM(C28:C35)</f>
        <v>2884</v>
      </c>
      <c r="D27" s="185">
        <f t="shared" ref="D27:J27" si="1">SUM(D28:D35)</f>
        <v>4567</v>
      </c>
      <c r="E27" s="185">
        <f t="shared" si="1"/>
        <v>3942</v>
      </c>
      <c r="F27" s="185">
        <f>SUM(G27:J27)</f>
        <v>4439</v>
      </c>
      <c r="G27" s="185">
        <f t="shared" si="1"/>
        <v>1118</v>
      </c>
      <c r="H27" s="185">
        <f t="shared" si="1"/>
        <v>1118</v>
      </c>
      <c r="I27" s="185">
        <f t="shared" si="1"/>
        <v>1090</v>
      </c>
      <c r="J27" s="185">
        <f t="shared" si="1"/>
        <v>1113</v>
      </c>
    </row>
    <row r="28" spans="1:10" ht="31.5" customHeight="1">
      <c r="A28" s="202" t="s">
        <v>263</v>
      </c>
      <c r="B28" s="203">
        <v>2121</v>
      </c>
      <c r="C28" s="59">
        <v>19</v>
      </c>
      <c r="D28" s="59">
        <v>20</v>
      </c>
      <c r="E28" s="59">
        <v>150</v>
      </c>
      <c r="F28" s="184">
        <f t="shared" si="0"/>
        <v>90</v>
      </c>
      <c r="G28" s="59">
        <v>37</v>
      </c>
      <c r="H28" s="59">
        <v>31</v>
      </c>
      <c r="I28" s="59">
        <v>6</v>
      </c>
      <c r="J28" s="59">
        <v>16</v>
      </c>
    </row>
    <row r="29" spans="1:10" ht="35.25" customHeight="1">
      <c r="A29" s="160" t="s">
        <v>75</v>
      </c>
      <c r="B29" s="203">
        <v>2122</v>
      </c>
      <c r="C29" s="59">
        <v>2795</v>
      </c>
      <c r="D29" s="59">
        <v>4486</v>
      </c>
      <c r="E29" s="59">
        <v>3693</v>
      </c>
      <c r="F29" s="184">
        <f t="shared" si="0"/>
        <v>4290</v>
      </c>
      <c r="G29" s="59">
        <v>1064</v>
      </c>
      <c r="H29" s="59">
        <v>1071</v>
      </c>
      <c r="I29" s="59">
        <v>1071</v>
      </c>
      <c r="J29" s="59">
        <v>1084</v>
      </c>
    </row>
    <row r="30" spans="1:10" ht="30.75" customHeight="1">
      <c r="A30" s="160" t="s">
        <v>76</v>
      </c>
      <c r="B30" s="203">
        <v>2123</v>
      </c>
      <c r="C30" s="184"/>
      <c r="D30" s="184"/>
      <c r="E30" s="184"/>
      <c r="F30" s="184">
        <f t="shared" si="0"/>
        <v>0</v>
      </c>
      <c r="G30" s="184"/>
      <c r="H30" s="184"/>
      <c r="I30" s="184"/>
      <c r="J30" s="184"/>
    </row>
    <row r="31" spans="1:10" ht="32.25" customHeight="1">
      <c r="A31" s="160" t="s">
        <v>294</v>
      </c>
      <c r="B31" s="203">
        <v>2124</v>
      </c>
      <c r="C31" s="59">
        <v>27</v>
      </c>
      <c r="D31" s="59">
        <v>52</v>
      </c>
      <c r="E31" s="59">
        <v>49</v>
      </c>
      <c r="F31" s="184">
        <f t="shared" si="0"/>
        <v>50</v>
      </c>
      <c r="G31" s="59">
        <v>13</v>
      </c>
      <c r="H31" s="59">
        <v>13</v>
      </c>
      <c r="I31" s="59">
        <v>12</v>
      </c>
      <c r="J31" s="59">
        <v>12</v>
      </c>
    </row>
    <row r="32" spans="1:10" ht="32.25" customHeight="1">
      <c r="A32" s="160" t="s">
        <v>295</v>
      </c>
      <c r="B32" s="203">
        <v>2125</v>
      </c>
      <c r="C32" s="184"/>
      <c r="D32" s="184"/>
      <c r="E32" s="184"/>
      <c r="F32" s="184">
        <f t="shared" si="0"/>
        <v>0</v>
      </c>
      <c r="G32" s="184"/>
      <c r="H32" s="184"/>
      <c r="I32" s="184"/>
      <c r="J32" s="184"/>
    </row>
    <row r="33" spans="1:12" ht="72.75" customHeight="1">
      <c r="A33" s="160" t="s">
        <v>382</v>
      </c>
      <c r="B33" s="203">
        <v>2126</v>
      </c>
      <c r="C33" s="59">
        <v>43</v>
      </c>
      <c r="D33" s="59">
        <v>9</v>
      </c>
      <c r="E33" s="59">
        <v>50</v>
      </c>
      <c r="F33" s="184">
        <f t="shared" si="0"/>
        <v>9</v>
      </c>
      <c r="G33" s="59">
        <v>4</v>
      </c>
      <c r="H33" s="59">
        <v>3</v>
      </c>
      <c r="I33" s="59">
        <v>1</v>
      </c>
      <c r="J33" s="59">
        <v>1</v>
      </c>
    </row>
    <row r="34" spans="1:12" ht="36.75" customHeight="1">
      <c r="A34" s="160" t="s">
        <v>301</v>
      </c>
      <c r="B34" s="203">
        <v>2127</v>
      </c>
      <c r="C34" s="184"/>
      <c r="D34" s="184"/>
      <c r="E34" s="184"/>
      <c r="F34" s="184">
        <f t="shared" si="0"/>
        <v>0</v>
      </c>
      <c r="G34" s="184"/>
      <c r="H34" s="184"/>
      <c r="I34" s="184"/>
      <c r="J34" s="184"/>
    </row>
    <row r="35" spans="1:12" ht="39.75" customHeight="1">
      <c r="A35" s="160" t="s">
        <v>288</v>
      </c>
      <c r="B35" s="203">
        <v>2128</v>
      </c>
      <c r="C35" s="184"/>
      <c r="D35" s="184"/>
      <c r="E35" s="184"/>
      <c r="F35" s="184">
        <f t="shared" si="0"/>
        <v>0</v>
      </c>
      <c r="G35" s="184"/>
      <c r="H35" s="184"/>
      <c r="I35" s="184"/>
      <c r="J35" s="184"/>
    </row>
    <row r="36" spans="1:12" s="79" customFormat="1" ht="56.25" customHeight="1">
      <c r="A36" s="200" t="s">
        <v>380</v>
      </c>
      <c r="B36" s="205">
        <v>2130</v>
      </c>
      <c r="C36" s="185">
        <f>SUM(C37:C39)</f>
        <v>2925</v>
      </c>
      <c r="D36" s="185">
        <f>SUM(D37:D39)</f>
        <v>4962</v>
      </c>
      <c r="E36" s="185">
        <f>SUM(E37:E39)</f>
        <v>4274</v>
      </c>
      <c r="F36" s="185">
        <f t="shared" si="0"/>
        <v>4904</v>
      </c>
      <c r="G36" s="185">
        <f>SUM(G37:G39)</f>
        <v>1197</v>
      </c>
      <c r="H36" s="185">
        <f>SUM(H37:H39)</f>
        <v>1217</v>
      </c>
      <c r="I36" s="185">
        <f>SUM(I37:I39)</f>
        <v>1227</v>
      </c>
      <c r="J36" s="185">
        <f>SUM(J37:J39)</f>
        <v>1263</v>
      </c>
      <c r="K36" s="72"/>
    </row>
    <row r="37" spans="1:12" ht="32.25" customHeight="1">
      <c r="A37" s="160" t="s">
        <v>289</v>
      </c>
      <c r="B37" s="203">
        <v>2131</v>
      </c>
      <c r="C37" s="184"/>
      <c r="D37" s="184"/>
      <c r="E37" s="184"/>
      <c r="F37" s="184">
        <f t="shared" si="0"/>
        <v>0</v>
      </c>
      <c r="G37" s="184"/>
      <c r="H37" s="184"/>
      <c r="I37" s="184"/>
      <c r="J37" s="184"/>
    </row>
    <row r="38" spans="1:12" ht="39.75" customHeight="1">
      <c r="A38" s="160" t="s">
        <v>290</v>
      </c>
      <c r="B38" s="203">
        <v>2132</v>
      </c>
      <c r="C38" s="59">
        <v>2925</v>
      </c>
      <c r="D38" s="59">
        <v>4962</v>
      </c>
      <c r="E38" s="183">
        <v>4274</v>
      </c>
      <c r="F38" s="184">
        <f t="shared" si="0"/>
        <v>4904</v>
      </c>
      <c r="G38" s="59">
        <v>1197</v>
      </c>
      <c r="H38" s="59">
        <v>1217</v>
      </c>
      <c r="I38" s="59">
        <v>1227</v>
      </c>
      <c r="J38" s="59">
        <v>1263</v>
      </c>
    </row>
    <row r="39" spans="1:12" ht="33.75" customHeight="1">
      <c r="A39" s="160" t="s">
        <v>291</v>
      </c>
      <c r="B39" s="203">
        <v>2133</v>
      </c>
      <c r="C39" s="184"/>
      <c r="D39" s="184"/>
      <c r="E39" s="184"/>
      <c r="F39" s="184">
        <f t="shared" si="0"/>
        <v>0</v>
      </c>
      <c r="G39" s="184"/>
      <c r="H39" s="184"/>
      <c r="I39" s="184"/>
      <c r="J39" s="184"/>
    </row>
    <row r="40" spans="1:12" s="78" customFormat="1" ht="32.25" customHeight="1">
      <c r="A40" s="200" t="s">
        <v>292</v>
      </c>
      <c r="B40" s="205">
        <v>2140</v>
      </c>
      <c r="C40" s="185">
        <f>SUM(C41,C42)</f>
        <v>0</v>
      </c>
      <c r="D40" s="185">
        <f>SUM(D41,D42)</f>
        <v>0</v>
      </c>
      <c r="E40" s="185">
        <f>SUM(E41,E42)</f>
        <v>0</v>
      </c>
      <c r="F40" s="185">
        <f>SUM(G40:J40)</f>
        <v>0</v>
      </c>
      <c r="G40" s="185">
        <f>SUM(G41,G42)</f>
        <v>0</v>
      </c>
      <c r="H40" s="185">
        <f>SUM(H41,H42)</f>
        <v>0</v>
      </c>
      <c r="I40" s="185">
        <f>SUM(I41,I42)</f>
        <v>0</v>
      </c>
      <c r="J40" s="185">
        <f>SUM(J41,J42)</f>
        <v>0</v>
      </c>
    </row>
    <row r="41" spans="1:12" ht="66.75" customHeight="1">
      <c r="A41" s="202" t="s">
        <v>254</v>
      </c>
      <c r="B41" s="204">
        <v>2141</v>
      </c>
      <c r="C41" s="184"/>
      <c r="D41" s="184"/>
      <c r="E41" s="184"/>
      <c r="F41" s="184">
        <f t="shared" si="0"/>
        <v>0</v>
      </c>
      <c r="G41" s="184"/>
      <c r="H41" s="184"/>
      <c r="I41" s="184"/>
      <c r="J41" s="184"/>
    </row>
    <row r="42" spans="1:12" ht="39" customHeight="1">
      <c r="A42" s="202" t="s">
        <v>293</v>
      </c>
      <c r="B42" s="204">
        <v>2142</v>
      </c>
      <c r="C42" s="184"/>
      <c r="D42" s="184"/>
      <c r="E42" s="184"/>
      <c r="F42" s="184">
        <f t="shared" si="0"/>
        <v>0</v>
      </c>
      <c r="G42" s="184"/>
      <c r="H42" s="184"/>
      <c r="I42" s="184"/>
      <c r="J42" s="184"/>
    </row>
    <row r="43" spans="1:12" s="78" customFormat="1" ht="39.75" customHeight="1">
      <c r="A43" s="200" t="s">
        <v>344</v>
      </c>
      <c r="B43" s="205">
        <v>2200</v>
      </c>
      <c r="C43" s="185">
        <f>SUM(C19,C27,C36,C40)</f>
        <v>7306</v>
      </c>
      <c r="D43" s="185">
        <f>SUM(D19,D27,D36,D40)</f>
        <v>11703</v>
      </c>
      <c r="E43" s="185">
        <f>SUM(E19,E27,E36,E40)</f>
        <v>9887</v>
      </c>
      <c r="F43" s="185">
        <f t="shared" si="0"/>
        <v>11300</v>
      </c>
      <c r="G43" s="185">
        <f>SUM(G19,G27,G36,G40)</f>
        <v>2784</v>
      </c>
      <c r="H43" s="185">
        <f>SUM(H19,H27,H36,H40)</f>
        <v>2814</v>
      </c>
      <c r="I43" s="185">
        <f>SUM(I19,I27,I36,I40)</f>
        <v>2826</v>
      </c>
      <c r="J43" s="185">
        <f>SUM(J19,J27,J36,J40)</f>
        <v>2876</v>
      </c>
      <c r="K43" s="72"/>
    </row>
    <row r="44" spans="1:12" s="78" customFormat="1" ht="20.100000000000001" customHeight="1">
      <c r="A44" s="80"/>
      <c r="B44" s="81"/>
      <c r="C44" s="82"/>
      <c r="D44" s="83"/>
      <c r="E44" s="83"/>
      <c r="F44" s="82"/>
      <c r="G44" s="83"/>
      <c r="H44" s="83"/>
      <c r="I44" s="83"/>
      <c r="J44" s="83"/>
    </row>
    <row r="45" spans="1:12" s="78" customFormat="1" ht="1.5" customHeight="1">
      <c r="A45" s="80"/>
      <c r="B45" s="81"/>
      <c r="C45" s="82"/>
      <c r="D45" s="83"/>
      <c r="E45" s="83"/>
      <c r="F45" s="82"/>
      <c r="G45" s="83"/>
      <c r="H45" s="83"/>
      <c r="I45" s="83"/>
      <c r="J45" s="83"/>
    </row>
    <row r="46" spans="1:12" s="45" customFormat="1" ht="40.5" customHeight="1">
      <c r="A46" s="305" t="s">
        <v>654</v>
      </c>
      <c r="B46" s="70"/>
      <c r="C46" s="372" t="s">
        <v>87</v>
      </c>
      <c r="D46" s="373"/>
      <c r="E46" s="373"/>
      <c r="F46" s="373"/>
      <c r="G46" s="71"/>
      <c r="H46" s="374" t="s">
        <v>558</v>
      </c>
      <c r="I46" s="374"/>
      <c r="J46" s="374"/>
    </row>
    <row r="47" spans="1:12" s="68" customFormat="1" ht="31.5" customHeight="1">
      <c r="A47" s="43" t="s">
        <v>375</v>
      </c>
      <c r="B47" s="44"/>
      <c r="C47" s="367" t="s">
        <v>70</v>
      </c>
      <c r="D47" s="367"/>
      <c r="E47" s="367"/>
      <c r="F47" s="367"/>
      <c r="G47" s="48"/>
      <c r="H47" s="376" t="s">
        <v>84</v>
      </c>
      <c r="I47" s="376"/>
      <c r="J47" s="376"/>
    </row>
    <row r="48" spans="1:12" s="73" customFormat="1">
      <c r="A48" s="84"/>
      <c r="B48" s="81"/>
      <c r="C48" s="81"/>
      <c r="D48" s="81"/>
      <c r="E48" s="81"/>
      <c r="F48" s="85"/>
      <c r="G48" s="85"/>
      <c r="H48" s="85"/>
      <c r="I48" s="85"/>
      <c r="J48" s="85"/>
      <c r="K48" s="72"/>
      <c r="L48" s="72"/>
    </row>
    <row r="49" spans="1:12" s="73" customFormat="1">
      <c r="A49" s="84"/>
      <c r="B49" s="81"/>
      <c r="C49" s="81"/>
      <c r="D49" s="81"/>
      <c r="E49" s="81"/>
      <c r="F49" s="85"/>
      <c r="G49" s="85"/>
      <c r="H49" s="85"/>
      <c r="I49" s="85"/>
      <c r="J49" s="85"/>
      <c r="K49" s="72"/>
      <c r="L49" s="72"/>
    </row>
    <row r="50" spans="1:12" s="73" customFormat="1">
      <c r="A50" s="84"/>
      <c r="B50" s="81"/>
      <c r="C50" s="81"/>
      <c r="D50" s="81"/>
      <c r="E50" s="81"/>
      <c r="F50" s="85"/>
      <c r="G50" s="85"/>
      <c r="H50" s="85"/>
      <c r="I50" s="85"/>
      <c r="J50" s="85"/>
      <c r="K50" s="72"/>
      <c r="L50" s="72"/>
    </row>
    <row r="51" spans="1:12" s="73" customFormat="1">
      <c r="A51" s="84"/>
      <c r="B51" s="81"/>
      <c r="C51" s="81"/>
      <c r="D51" s="81"/>
      <c r="E51" s="81"/>
      <c r="F51" s="85"/>
      <c r="G51" s="85"/>
      <c r="H51" s="85"/>
      <c r="I51" s="85"/>
      <c r="J51" s="85"/>
      <c r="K51" s="72"/>
      <c r="L51" s="72"/>
    </row>
    <row r="52" spans="1:12" s="73" customFormat="1">
      <c r="A52" s="84"/>
      <c r="B52" s="81"/>
      <c r="C52" s="81"/>
      <c r="D52" s="81"/>
      <c r="E52" s="81"/>
      <c r="F52" s="85"/>
      <c r="G52" s="85"/>
      <c r="H52" s="85"/>
      <c r="I52" s="85"/>
      <c r="J52" s="85"/>
      <c r="K52" s="72"/>
      <c r="L52" s="72"/>
    </row>
    <row r="53" spans="1:12" s="73" customFormat="1">
      <c r="A53" s="84"/>
      <c r="B53" s="81"/>
      <c r="C53" s="81"/>
      <c r="D53" s="81"/>
      <c r="E53" s="81"/>
      <c r="F53" s="85"/>
      <c r="G53" s="85"/>
      <c r="H53" s="85"/>
      <c r="I53" s="85"/>
      <c r="J53" s="85"/>
      <c r="K53" s="72"/>
      <c r="L53" s="72"/>
    </row>
    <row r="54" spans="1:12" s="73" customFormat="1">
      <c r="A54" s="84"/>
      <c r="B54" s="81"/>
      <c r="C54" s="81"/>
      <c r="D54" s="81"/>
      <c r="E54" s="81"/>
      <c r="F54" s="85"/>
      <c r="G54" s="85"/>
      <c r="H54" s="85"/>
      <c r="I54" s="85"/>
      <c r="J54" s="85"/>
      <c r="K54" s="72"/>
      <c r="L54" s="72"/>
    </row>
    <row r="55" spans="1:12" s="73" customFormat="1">
      <c r="A55" s="84"/>
      <c r="B55" s="81"/>
      <c r="C55" s="81"/>
      <c r="D55" s="81"/>
      <c r="E55" s="81"/>
      <c r="F55" s="85"/>
      <c r="G55" s="85"/>
      <c r="H55" s="85"/>
      <c r="I55" s="85"/>
      <c r="J55" s="85"/>
      <c r="K55" s="72"/>
      <c r="L55" s="72"/>
    </row>
    <row r="56" spans="1:12" s="73" customFormat="1">
      <c r="A56" s="84"/>
      <c r="B56" s="81"/>
      <c r="C56" s="81"/>
      <c r="D56" s="81"/>
      <c r="E56" s="81"/>
      <c r="F56" s="85"/>
      <c r="G56" s="85"/>
      <c r="H56" s="85"/>
      <c r="I56" s="85"/>
      <c r="J56" s="85"/>
      <c r="K56" s="72"/>
      <c r="L56" s="72"/>
    </row>
    <row r="57" spans="1:12" s="73" customFormat="1">
      <c r="A57" s="84"/>
      <c r="B57" s="81"/>
      <c r="C57" s="81"/>
      <c r="D57" s="81"/>
      <c r="E57" s="81"/>
      <c r="F57" s="85"/>
      <c r="G57" s="85"/>
      <c r="H57" s="85"/>
      <c r="I57" s="85"/>
      <c r="J57" s="85"/>
      <c r="K57" s="72"/>
      <c r="L57" s="72"/>
    </row>
    <row r="58" spans="1:12" s="73" customFormat="1">
      <c r="A58" s="84"/>
      <c r="B58" s="81"/>
      <c r="C58" s="81"/>
      <c r="D58" s="81"/>
      <c r="E58" s="81"/>
      <c r="F58" s="85"/>
      <c r="G58" s="85"/>
      <c r="H58" s="85"/>
      <c r="I58" s="85"/>
      <c r="J58" s="85"/>
      <c r="K58" s="72"/>
      <c r="L58" s="72"/>
    </row>
    <row r="59" spans="1:12" s="73" customFormat="1">
      <c r="A59" s="84"/>
      <c r="B59" s="81"/>
      <c r="C59" s="81"/>
      <c r="D59" s="81"/>
      <c r="E59" s="81"/>
      <c r="F59" s="85"/>
      <c r="G59" s="85"/>
      <c r="H59" s="85"/>
      <c r="I59" s="85"/>
      <c r="J59" s="85"/>
      <c r="K59" s="72"/>
      <c r="L59" s="72"/>
    </row>
    <row r="60" spans="1:12" s="73" customFormat="1">
      <c r="A60" s="84"/>
      <c r="B60" s="81"/>
      <c r="C60" s="81"/>
      <c r="D60" s="81"/>
      <c r="E60" s="81"/>
      <c r="F60" s="85"/>
      <c r="G60" s="85"/>
      <c r="H60" s="85"/>
      <c r="I60" s="85"/>
      <c r="J60" s="85"/>
      <c r="K60" s="72"/>
      <c r="L60" s="72"/>
    </row>
    <row r="61" spans="1:12" s="73" customFormat="1">
      <c r="A61" s="84"/>
      <c r="B61" s="81"/>
      <c r="C61" s="81"/>
      <c r="D61" s="81"/>
      <c r="E61" s="81"/>
      <c r="F61" s="85"/>
      <c r="G61" s="85"/>
      <c r="H61" s="85"/>
      <c r="I61" s="85"/>
      <c r="J61" s="85"/>
      <c r="K61" s="72"/>
      <c r="L61" s="72"/>
    </row>
    <row r="62" spans="1:12" s="73" customFormat="1">
      <c r="A62" s="84"/>
      <c r="B62" s="81"/>
      <c r="C62" s="81"/>
      <c r="D62" s="81"/>
      <c r="E62" s="81"/>
      <c r="F62" s="85"/>
      <c r="G62" s="85"/>
      <c r="H62" s="85"/>
      <c r="I62" s="85"/>
      <c r="J62" s="85"/>
      <c r="K62" s="72"/>
      <c r="L62" s="72"/>
    </row>
    <row r="63" spans="1:12" s="73" customFormat="1">
      <c r="A63" s="84"/>
      <c r="B63" s="81"/>
      <c r="C63" s="81"/>
      <c r="D63" s="81"/>
      <c r="E63" s="81"/>
      <c r="F63" s="85"/>
      <c r="G63" s="85"/>
      <c r="H63" s="85"/>
      <c r="I63" s="85"/>
      <c r="J63" s="85"/>
      <c r="K63" s="72"/>
      <c r="L63" s="72"/>
    </row>
    <row r="64" spans="1:12" s="73" customFormat="1">
      <c r="A64" s="84"/>
      <c r="B64" s="81"/>
      <c r="C64" s="81"/>
      <c r="D64" s="81"/>
      <c r="E64" s="81"/>
      <c r="F64" s="85"/>
      <c r="G64" s="85"/>
      <c r="H64" s="85"/>
      <c r="I64" s="85"/>
      <c r="J64" s="85"/>
      <c r="K64" s="72"/>
      <c r="L64" s="72"/>
    </row>
    <row r="65" spans="1:12" s="73" customFormat="1">
      <c r="A65" s="84"/>
      <c r="B65" s="81"/>
      <c r="C65" s="81"/>
      <c r="D65" s="81"/>
      <c r="E65" s="81"/>
      <c r="F65" s="85"/>
      <c r="G65" s="85"/>
      <c r="H65" s="85"/>
      <c r="I65" s="85"/>
      <c r="J65" s="85"/>
      <c r="K65" s="72"/>
      <c r="L65" s="72"/>
    </row>
    <row r="66" spans="1:12" s="73" customFormat="1">
      <c r="A66" s="84"/>
      <c r="B66" s="81"/>
      <c r="C66" s="81"/>
      <c r="D66" s="81"/>
      <c r="E66" s="81"/>
      <c r="F66" s="85"/>
      <c r="G66" s="85"/>
      <c r="H66" s="85"/>
      <c r="I66" s="85"/>
      <c r="J66" s="85"/>
      <c r="K66" s="72"/>
      <c r="L66" s="72"/>
    </row>
    <row r="67" spans="1:12" s="73" customFormat="1">
      <c r="A67" s="84"/>
      <c r="B67" s="81"/>
      <c r="C67" s="81"/>
      <c r="D67" s="81"/>
      <c r="E67" s="81"/>
      <c r="F67" s="85"/>
      <c r="G67" s="85"/>
      <c r="H67" s="85"/>
      <c r="I67" s="85"/>
      <c r="J67" s="85"/>
      <c r="K67" s="72"/>
      <c r="L67" s="72"/>
    </row>
    <row r="68" spans="1:12" s="73" customFormat="1">
      <c r="A68" s="84"/>
      <c r="B68" s="81"/>
      <c r="C68" s="81"/>
      <c r="D68" s="81"/>
      <c r="E68" s="81"/>
      <c r="F68" s="85"/>
      <c r="G68" s="85"/>
      <c r="H68" s="85"/>
      <c r="I68" s="85"/>
      <c r="J68" s="85"/>
      <c r="K68" s="72"/>
      <c r="L68" s="72"/>
    </row>
    <row r="69" spans="1:12" s="73" customFormat="1">
      <c r="A69" s="84"/>
      <c r="B69" s="81"/>
      <c r="C69" s="81"/>
      <c r="D69" s="81"/>
      <c r="E69" s="81"/>
      <c r="F69" s="85"/>
      <c r="G69" s="85"/>
      <c r="H69" s="85"/>
      <c r="I69" s="85"/>
      <c r="J69" s="85"/>
      <c r="K69" s="72"/>
      <c r="L69" s="72"/>
    </row>
    <row r="70" spans="1:12" s="73" customFormat="1">
      <c r="A70" s="84"/>
      <c r="B70" s="81"/>
      <c r="C70" s="81"/>
      <c r="D70" s="81"/>
      <c r="E70" s="81"/>
      <c r="F70" s="85"/>
      <c r="G70" s="85"/>
      <c r="H70" s="85"/>
      <c r="I70" s="85"/>
      <c r="J70" s="85"/>
      <c r="K70" s="72"/>
      <c r="L70" s="72"/>
    </row>
    <row r="71" spans="1:12" s="73" customFormat="1">
      <c r="A71" s="84"/>
      <c r="B71" s="81"/>
      <c r="C71" s="81"/>
      <c r="D71" s="81"/>
      <c r="E71" s="81"/>
      <c r="F71" s="85"/>
      <c r="G71" s="85"/>
      <c r="H71" s="85"/>
      <c r="I71" s="85"/>
      <c r="J71" s="85"/>
      <c r="K71" s="72"/>
      <c r="L71" s="72"/>
    </row>
    <row r="72" spans="1:12" s="73" customFormat="1">
      <c r="A72" s="84"/>
      <c r="B72" s="81"/>
      <c r="C72" s="81"/>
      <c r="D72" s="81"/>
      <c r="E72" s="81"/>
      <c r="F72" s="85"/>
      <c r="G72" s="85"/>
      <c r="H72" s="85"/>
      <c r="I72" s="85"/>
      <c r="J72" s="85"/>
      <c r="K72" s="72"/>
      <c r="L72" s="72"/>
    </row>
    <row r="73" spans="1:12" s="73" customFormat="1">
      <c r="A73" s="84"/>
      <c r="B73" s="81"/>
      <c r="C73" s="81"/>
      <c r="D73" s="81"/>
      <c r="E73" s="81"/>
      <c r="F73" s="85"/>
      <c r="G73" s="85"/>
      <c r="H73" s="85"/>
      <c r="I73" s="85"/>
      <c r="J73" s="85"/>
      <c r="K73" s="72"/>
      <c r="L73" s="72"/>
    </row>
    <row r="74" spans="1:12" s="73" customFormat="1">
      <c r="A74" s="84"/>
      <c r="B74" s="81"/>
      <c r="C74" s="81"/>
      <c r="D74" s="81"/>
      <c r="E74" s="81"/>
      <c r="F74" s="85"/>
      <c r="G74" s="85"/>
      <c r="H74" s="85"/>
      <c r="I74" s="85"/>
      <c r="J74" s="85"/>
      <c r="K74" s="72"/>
      <c r="L74" s="72"/>
    </row>
    <row r="75" spans="1:12" s="73" customFormat="1">
      <c r="A75" s="84"/>
      <c r="B75" s="81"/>
      <c r="C75" s="81"/>
      <c r="D75" s="81"/>
      <c r="E75" s="81"/>
      <c r="F75" s="85"/>
      <c r="G75" s="85"/>
      <c r="H75" s="85"/>
      <c r="I75" s="85"/>
      <c r="J75" s="85"/>
      <c r="K75" s="72"/>
      <c r="L75" s="72"/>
    </row>
    <row r="76" spans="1:12" s="73" customFormat="1">
      <c r="A76" s="84"/>
      <c r="B76" s="81"/>
      <c r="C76" s="81"/>
      <c r="D76" s="81"/>
      <c r="E76" s="81"/>
      <c r="F76" s="85"/>
      <c r="G76" s="85"/>
      <c r="H76" s="85"/>
      <c r="I76" s="85"/>
      <c r="J76" s="85"/>
      <c r="K76" s="72"/>
      <c r="L76" s="72"/>
    </row>
    <row r="77" spans="1:12" s="73" customFormat="1">
      <c r="A77" s="84"/>
      <c r="B77" s="81"/>
      <c r="C77" s="81"/>
      <c r="D77" s="81"/>
      <c r="E77" s="81"/>
      <c r="F77" s="85"/>
      <c r="G77" s="85"/>
      <c r="H77" s="85"/>
      <c r="I77" s="85"/>
      <c r="J77" s="85"/>
      <c r="K77" s="72"/>
      <c r="L77" s="72"/>
    </row>
    <row r="78" spans="1:12" s="73" customFormat="1">
      <c r="A78" s="84"/>
      <c r="B78" s="81"/>
      <c r="C78" s="81"/>
      <c r="D78" s="81"/>
      <c r="E78" s="81"/>
      <c r="F78" s="85"/>
      <c r="G78" s="85"/>
      <c r="H78" s="85"/>
      <c r="I78" s="85"/>
      <c r="J78" s="85"/>
      <c r="K78" s="72"/>
      <c r="L78" s="72"/>
    </row>
    <row r="79" spans="1:12" s="73" customFormat="1">
      <c r="A79" s="84"/>
      <c r="B79" s="81"/>
      <c r="C79" s="81"/>
      <c r="D79" s="81"/>
      <c r="E79" s="81"/>
      <c r="F79" s="85"/>
      <c r="G79" s="85"/>
      <c r="H79" s="85"/>
      <c r="I79" s="85"/>
      <c r="J79" s="85"/>
      <c r="K79" s="72"/>
      <c r="L79" s="72"/>
    </row>
    <row r="80" spans="1:12" s="73" customFormat="1">
      <c r="A80" s="84"/>
      <c r="B80" s="81"/>
      <c r="C80" s="81"/>
      <c r="D80" s="81"/>
      <c r="E80" s="81"/>
      <c r="F80" s="85"/>
      <c r="G80" s="85"/>
      <c r="H80" s="85"/>
      <c r="I80" s="85"/>
      <c r="J80" s="85"/>
      <c r="K80" s="72"/>
      <c r="L80" s="72"/>
    </row>
    <row r="81" spans="1:12" s="73" customFormat="1">
      <c r="A81" s="84"/>
      <c r="B81" s="81"/>
      <c r="C81" s="81"/>
      <c r="D81" s="81"/>
      <c r="E81" s="81"/>
      <c r="F81" s="85"/>
      <c r="G81" s="85"/>
      <c r="H81" s="85"/>
      <c r="I81" s="85"/>
      <c r="J81" s="85"/>
      <c r="K81" s="72"/>
      <c r="L81" s="72"/>
    </row>
    <row r="82" spans="1:12" s="73" customFormat="1">
      <c r="A82" s="84"/>
      <c r="B82" s="81"/>
      <c r="C82" s="81"/>
      <c r="D82" s="81"/>
      <c r="E82" s="81"/>
      <c r="F82" s="85"/>
      <c r="G82" s="85"/>
      <c r="H82" s="85"/>
      <c r="I82" s="85"/>
      <c r="J82" s="85"/>
      <c r="K82" s="72"/>
      <c r="L82" s="72"/>
    </row>
    <row r="83" spans="1:12" s="73" customFormat="1">
      <c r="A83" s="84"/>
      <c r="B83" s="81"/>
      <c r="C83" s="81"/>
      <c r="D83" s="81"/>
      <c r="E83" s="81"/>
      <c r="F83" s="85"/>
      <c r="G83" s="85"/>
      <c r="H83" s="85"/>
      <c r="I83" s="85"/>
      <c r="J83" s="85"/>
      <c r="K83" s="72"/>
      <c r="L83" s="72"/>
    </row>
    <row r="84" spans="1:12" s="73" customFormat="1">
      <c r="A84" s="84"/>
      <c r="B84" s="81"/>
      <c r="C84" s="81"/>
      <c r="D84" s="81"/>
      <c r="E84" s="81"/>
      <c r="F84" s="85"/>
      <c r="G84" s="85"/>
      <c r="H84" s="85"/>
      <c r="I84" s="85"/>
      <c r="J84" s="85"/>
      <c r="K84" s="72"/>
      <c r="L84" s="72"/>
    </row>
    <row r="85" spans="1:12" s="73" customFormat="1">
      <c r="A85" s="84"/>
      <c r="B85" s="81"/>
      <c r="C85" s="81"/>
      <c r="D85" s="81"/>
      <c r="E85" s="81"/>
      <c r="F85" s="85"/>
      <c r="G85" s="85"/>
      <c r="H85" s="85"/>
      <c r="I85" s="85"/>
      <c r="J85" s="85"/>
      <c r="K85" s="72"/>
      <c r="L85" s="72"/>
    </row>
    <row r="86" spans="1:12" s="73" customFormat="1">
      <c r="A86" s="84"/>
      <c r="B86" s="81"/>
      <c r="C86" s="81"/>
      <c r="D86" s="81"/>
      <c r="E86" s="81"/>
      <c r="F86" s="85"/>
      <c r="G86" s="85"/>
      <c r="H86" s="85"/>
      <c r="I86" s="85"/>
      <c r="J86" s="85"/>
      <c r="K86" s="72"/>
      <c r="L86" s="72"/>
    </row>
    <row r="87" spans="1:12" s="73" customFormat="1">
      <c r="A87" s="84"/>
      <c r="B87" s="81"/>
      <c r="C87" s="81"/>
      <c r="D87" s="81"/>
      <c r="E87" s="81"/>
      <c r="F87" s="85"/>
      <c r="G87" s="85"/>
      <c r="H87" s="85"/>
      <c r="I87" s="85"/>
      <c r="J87" s="85"/>
      <c r="K87" s="72"/>
      <c r="L87" s="72"/>
    </row>
    <row r="88" spans="1:12" s="73" customFormat="1">
      <c r="A88" s="86"/>
      <c r="F88" s="72"/>
      <c r="G88" s="72"/>
      <c r="H88" s="72"/>
      <c r="I88" s="72"/>
      <c r="J88" s="72"/>
      <c r="K88" s="72"/>
      <c r="L88" s="72"/>
    </row>
    <row r="89" spans="1:12" s="73" customFormat="1">
      <c r="A89" s="86"/>
      <c r="F89" s="72"/>
      <c r="G89" s="72"/>
      <c r="H89" s="72"/>
      <c r="I89" s="72"/>
      <c r="J89" s="72"/>
      <c r="K89" s="72"/>
      <c r="L89" s="72"/>
    </row>
    <row r="90" spans="1:12" s="73" customFormat="1">
      <c r="A90" s="86"/>
      <c r="F90" s="72"/>
      <c r="G90" s="72"/>
      <c r="H90" s="72"/>
      <c r="I90" s="72"/>
      <c r="J90" s="72"/>
      <c r="K90" s="72"/>
      <c r="L90" s="72"/>
    </row>
    <row r="91" spans="1:12" s="73" customFormat="1">
      <c r="A91" s="86"/>
      <c r="F91" s="72"/>
      <c r="G91" s="72"/>
      <c r="H91" s="72"/>
      <c r="I91" s="72"/>
      <c r="J91" s="72"/>
      <c r="K91" s="72"/>
      <c r="L91" s="72"/>
    </row>
    <row r="92" spans="1:12" s="73" customFormat="1">
      <c r="A92" s="86"/>
      <c r="F92" s="72"/>
      <c r="G92" s="72"/>
      <c r="H92" s="72"/>
      <c r="I92" s="72"/>
      <c r="J92" s="72"/>
      <c r="K92" s="72"/>
      <c r="L92" s="72"/>
    </row>
    <row r="93" spans="1:12" s="73" customFormat="1">
      <c r="A93" s="86"/>
      <c r="F93" s="72"/>
      <c r="G93" s="72"/>
      <c r="H93" s="72"/>
      <c r="I93" s="72"/>
      <c r="J93" s="72"/>
      <c r="K93" s="72"/>
      <c r="L93" s="72"/>
    </row>
    <row r="94" spans="1:12" s="73" customFormat="1">
      <c r="A94" s="86"/>
      <c r="F94" s="72"/>
      <c r="G94" s="72"/>
      <c r="H94" s="72"/>
      <c r="I94" s="72"/>
      <c r="J94" s="72"/>
      <c r="K94" s="72"/>
      <c r="L94" s="72"/>
    </row>
    <row r="95" spans="1:12" s="73" customFormat="1">
      <c r="A95" s="86"/>
      <c r="F95" s="72"/>
      <c r="G95" s="72"/>
      <c r="H95" s="72"/>
      <c r="I95" s="72"/>
      <c r="J95" s="72"/>
      <c r="K95" s="72"/>
      <c r="L95" s="72"/>
    </row>
    <row r="96" spans="1:12" s="73" customFormat="1">
      <c r="A96" s="86"/>
      <c r="F96" s="72"/>
      <c r="G96" s="72"/>
      <c r="H96" s="72"/>
      <c r="I96" s="72"/>
      <c r="J96" s="72"/>
      <c r="K96" s="72"/>
      <c r="L96" s="72"/>
    </row>
    <row r="97" spans="1:12" s="73" customFormat="1">
      <c r="A97" s="86"/>
      <c r="F97" s="72"/>
      <c r="G97" s="72"/>
      <c r="H97" s="72"/>
      <c r="I97" s="72"/>
      <c r="J97" s="72"/>
      <c r="K97" s="72"/>
      <c r="L97" s="72"/>
    </row>
    <row r="98" spans="1:12" s="73" customFormat="1">
      <c r="A98" s="86"/>
      <c r="F98" s="72"/>
      <c r="G98" s="72"/>
      <c r="H98" s="72"/>
      <c r="I98" s="72"/>
      <c r="J98" s="72"/>
      <c r="K98" s="72"/>
      <c r="L98" s="72"/>
    </row>
    <row r="99" spans="1:12" s="73" customFormat="1">
      <c r="A99" s="86"/>
      <c r="F99" s="72"/>
      <c r="G99" s="72"/>
      <c r="H99" s="72"/>
      <c r="I99" s="72"/>
      <c r="J99" s="72"/>
      <c r="K99" s="72"/>
      <c r="L99" s="72"/>
    </row>
    <row r="100" spans="1:12" s="73" customFormat="1">
      <c r="A100" s="86"/>
      <c r="F100" s="72"/>
      <c r="G100" s="72"/>
      <c r="H100" s="72"/>
      <c r="I100" s="72"/>
      <c r="J100" s="72"/>
      <c r="K100" s="72"/>
      <c r="L100" s="72"/>
    </row>
    <row r="101" spans="1:12" s="73" customFormat="1">
      <c r="A101" s="86"/>
      <c r="F101" s="72"/>
      <c r="G101" s="72"/>
      <c r="H101" s="72"/>
      <c r="I101" s="72"/>
      <c r="J101" s="72"/>
      <c r="K101" s="72"/>
      <c r="L101" s="72"/>
    </row>
    <row r="102" spans="1:12" s="73" customFormat="1">
      <c r="A102" s="86"/>
      <c r="F102" s="72"/>
      <c r="G102" s="72"/>
      <c r="H102" s="72"/>
      <c r="I102" s="72"/>
      <c r="J102" s="72"/>
      <c r="K102" s="72"/>
      <c r="L102" s="72"/>
    </row>
    <row r="103" spans="1:12" s="73" customFormat="1">
      <c r="A103" s="86"/>
      <c r="F103" s="72"/>
      <c r="G103" s="72"/>
      <c r="H103" s="72"/>
      <c r="I103" s="72"/>
      <c r="J103" s="72"/>
      <c r="K103" s="72"/>
      <c r="L103" s="72"/>
    </row>
    <row r="104" spans="1:12" s="73" customFormat="1">
      <c r="A104" s="86"/>
      <c r="F104" s="72"/>
      <c r="G104" s="72"/>
      <c r="H104" s="72"/>
      <c r="I104" s="72"/>
      <c r="J104" s="72"/>
      <c r="K104" s="72"/>
      <c r="L104" s="72"/>
    </row>
    <row r="105" spans="1:12" s="73" customFormat="1">
      <c r="A105" s="86"/>
      <c r="F105" s="72"/>
      <c r="G105" s="72"/>
      <c r="H105" s="72"/>
      <c r="I105" s="72"/>
      <c r="J105" s="72"/>
      <c r="K105" s="72"/>
      <c r="L105" s="72"/>
    </row>
    <row r="106" spans="1:12" s="73" customFormat="1">
      <c r="A106" s="86"/>
      <c r="F106" s="72"/>
      <c r="G106" s="72"/>
      <c r="H106" s="72"/>
      <c r="I106" s="72"/>
      <c r="J106" s="72"/>
      <c r="K106" s="72"/>
      <c r="L106" s="72"/>
    </row>
    <row r="107" spans="1:12" s="73" customFormat="1">
      <c r="A107" s="86"/>
      <c r="F107" s="72"/>
      <c r="G107" s="72"/>
      <c r="H107" s="72"/>
      <c r="I107" s="72"/>
      <c r="J107" s="72"/>
      <c r="K107" s="72"/>
      <c r="L107" s="72"/>
    </row>
    <row r="108" spans="1:12" s="73" customFormat="1">
      <c r="A108" s="86"/>
      <c r="F108" s="72"/>
      <c r="G108" s="72"/>
      <c r="H108" s="72"/>
      <c r="I108" s="72"/>
      <c r="J108" s="72"/>
      <c r="K108" s="72"/>
      <c r="L108" s="72"/>
    </row>
    <row r="109" spans="1:12" s="73" customFormat="1">
      <c r="A109" s="86"/>
      <c r="F109" s="72"/>
      <c r="G109" s="72"/>
      <c r="H109" s="72"/>
      <c r="I109" s="72"/>
      <c r="J109" s="72"/>
      <c r="K109" s="72"/>
      <c r="L109" s="72"/>
    </row>
    <row r="110" spans="1:12" s="73" customFormat="1">
      <c r="A110" s="86"/>
      <c r="F110" s="72"/>
      <c r="G110" s="72"/>
      <c r="H110" s="72"/>
      <c r="I110" s="72"/>
      <c r="J110" s="72"/>
      <c r="K110" s="72"/>
      <c r="L110" s="72"/>
    </row>
    <row r="111" spans="1:12" s="73" customFormat="1">
      <c r="A111" s="86"/>
      <c r="F111" s="72"/>
      <c r="G111" s="72"/>
      <c r="H111" s="72"/>
      <c r="I111" s="72"/>
      <c r="J111" s="72"/>
      <c r="K111" s="72"/>
      <c r="L111" s="72"/>
    </row>
    <row r="112" spans="1:12" s="73" customFormat="1">
      <c r="A112" s="86"/>
      <c r="F112" s="72"/>
      <c r="G112" s="72"/>
      <c r="H112" s="72"/>
      <c r="I112" s="72"/>
      <c r="J112" s="72"/>
      <c r="K112" s="72"/>
      <c r="L112" s="72"/>
    </row>
    <row r="113" spans="1:12" s="73" customFormat="1">
      <c r="A113" s="86"/>
      <c r="F113" s="72"/>
      <c r="G113" s="72"/>
      <c r="H113" s="72"/>
      <c r="I113" s="72"/>
      <c r="J113" s="72"/>
      <c r="K113" s="72"/>
      <c r="L113" s="72"/>
    </row>
    <row r="114" spans="1:12" s="73" customFormat="1">
      <c r="A114" s="86"/>
      <c r="F114" s="72"/>
      <c r="G114" s="72"/>
      <c r="H114" s="72"/>
      <c r="I114" s="72"/>
      <c r="J114" s="72"/>
      <c r="K114" s="72"/>
      <c r="L114" s="72"/>
    </row>
    <row r="115" spans="1:12" s="73" customFormat="1">
      <c r="A115" s="86"/>
      <c r="F115" s="72"/>
      <c r="G115" s="72"/>
      <c r="H115" s="72"/>
      <c r="I115" s="72"/>
      <c r="J115" s="72"/>
      <c r="K115" s="72"/>
      <c r="L115" s="72"/>
    </row>
    <row r="116" spans="1:12" s="73" customFormat="1">
      <c r="A116" s="86"/>
      <c r="F116" s="72"/>
      <c r="G116" s="72"/>
      <c r="H116" s="72"/>
      <c r="I116" s="72"/>
      <c r="J116" s="72"/>
      <c r="K116" s="72"/>
      <c r="L116" s="72"/>
    </row>
    <row r="117" spans="1:12" s="73" customFormat="1">
      <c r="A117" s="86"/>
      <c r="F117" s="72"/>
      <c r="G117" s="72"/>
      <c r="H117" s="72"/>
      <c r="I117" s="72"/>
      <c r="J117" s="72"/>
      <c r="K117" s="72"/>
      <c r="L117" s="72"/>
    </row>
    <row r="118" spans="1:12" s="73" customFormat="1">
      <c r="A118" s="86"/>
      <c r="F118" s="72"/>
      <c r="G118" s="72"/>
      <c r="H118" s="72"/>
      <c r="I118" s="72"/>
      <c r="J118" s="72"/>
      <c r="K118" s="72"/>
      <c r="L118" s="72"/>
    </row>
    <row r="119" spans="1:12" s="73" customFormat="1">
      <c r="A119" s="86"/>
      <c r="F119" s="72"/>
      <c r="G119" s="72"/>
      <c r="H119" s="72"/>
      <c r="I119" s="72"/>
      <c r="J119" s="72"/>
      <c r="K119" s="72"/>
      <c r="L119" s="72"/>
    </row>
    <row r="120" spans="1:12" s="73" customFormat="1">
      <c r="A120" s="86"/>
      <c r="F120" s="72"/>
      <c r="G120" s="72"/>
      <c r="H120" s="72"/>
      <c r="I120" s="72"/>
      <c r="J120" s="72"/>
      <c r="K120" s="72"/>
      <c r="L120" s="72"/>
    </row>
    <row r="121" spans="1:12" s="73" customFormat="1">
      <c r="A121" s="86"/>
      <c r="F121" s="72"/>
      <c r="G121" s="72"/>
      <c r="H121" s="72"/>
      <c r="I121" s="72"/>
      <c r="J121" s="72"/>
      <c r="K121" s="72"/>
      <c r="L121" s="72"/>
    </row>
    <row r="122" spans="1:12" s="73" customFormat="1">
      <c r="A122" s="86"/>
      <c r="F122" s="72"/>
      <c r="G122" s="72"/>
      <c r="H122" s="72"/>
      <c r="I122" s="72"/>
      <c r="J122" s="72"/>
      <c r="K122" s="72"/>
      <c r="L122" s="72"/>
    </row>
    <row r="123" spans="1:12" s="73" customFormat="1">
      <c r="A123" s="86"/>
      <c r="F123" s="72"/>
      <c r="G123" s="72"/>
      <c r="H123" s="72"/>
      <c r="I123" s="72"/>
      <c r="J123" s="72"/>
      <c r="K123" s="72"/>
      <c r="L123" s="72"/>
    </row>
    <row r="124" spans="1:12" s="73" customFormat="1">
      <c r="A124" s="86"/>
      <c r="F124" s="72"/>
      <c r="G124" s="72"/>
      <c r="H124" s="72"/>
      <c r="I124" s="72"/>
      <c r="J124" s="72"/>
      <c r="K124" s="72"/>
      <c r="L124" s="72"/>
    </row>
    <row r="125" spans="1:12" s="73" customFormat="1">
      <c r="A125" s="86"/>
      <c r="F125" s="72"/>
      <c r="G125" s="72"/>
      <c r="H125" s="72"/>
      <c r="I125" s="72"/>
      <c r="J125" s="72"/>
      <c r="K125" s="72"/>
      <c r="L125" s="72"/>
    </row>
    <row r="126" spans="1:12" s="73" customFormat="1">
      <c r="A126" s="86"/>
      <c r="F126" s="72"/>
      <c r="G126" s="72"/>
      <c r="H126" s="72"/>
      <c r="I126" s="72"/>
      <c r="J126" s="72"/>
      <c r="K126" s="72"/>
      <c r="L126" s="72"/>
    </row>
    <row r="127" spans="1:12" s="73" customFormat="1">
      <c r="A127" s="86"/>
      <c r="F127" s="72"/>
      <c r="G127" s="72"/>
      <c r="H127" s="72"/>
      <c r="I127" s="72"/>
      <c r="J127" s="72"/>
      <c r="K127" s="72"/>
      <c r="L127" s="72"/>
    </row>
    <row r="128" spans="1:12" s="73" customFormat="1">
      <c r="A128" s="86"/>
      <c r="F128" s="72"/>
      <c r="G128" s="72"/>
      <c r="H128" s="72"/>
      <c r="I128" s="72"/>
      <c r="J128" s="72"/>
      <c r="K128" s="72"/>
      <c r="L128" s="72"/>
    </row>
    <row r="129" spans="1:12" s="73" customFormat="1">
      <c r="A129" s="86"/>
      <c r="F129" s="72"/>
      <c r="G129" s="72"/>
      <c r="H129" s="72"/>
      <c r="I129" s="72"/>
      <c r="J129" s="72"/>
      <c r="K129" s="72"/>
      <c r="L129" s="72"/>
    </row>
    <row r="130" spans="1:12" s="73" customFormat="1">
      <c r="A130" s="86"/>
      <c r="F130" s="72"/>
      <c r="G130" s="72"/>
      <c r="H130" s="72"/>
      <c r="I130" s="72"/>
      <c r="J130" s="72"/>
      <c r="K130" s="72"/>
      <c r="L130" s="72"/>
    </row>
    <row r="131" spans="1:12" s="73" customFormat="1">
      <c r="A131" s="86"/>
      <c r="F131" s="72"/>
      <c r="G131" s="72"/>
      <c r="H131" s="72"/>
      <c r="I131" s="72"/>
      <c r="J131" s="72"/>
      <c r="K131" s="72"/>
      <c r="L131" s="72"/>
    </row>
    <row r="132" spans="1:12" s="73" customFormat="1">
      <c r="A132" s="86"/>
      <c r="F132" s="72"/>
      <c r="G132" s="72"/>
      <c r="H132" s="72"/>
      <c r="I132" s="72"/>
      <c r="J132" s="72"/>
      <c r="K132" s="72"/>
      <c r="L132" s="72"/>
    </row>
    <row r="133" spans="1:12" s="73" customFormat="1">
      <c r="A133" s="86"/>
      <c r="F133" s="72"/>
      <c r="G133" s="72"/>
      <c r="H133" s="72"/>
      <c r="I133" s="72"/>
      <c r="J133" s="72"/>
      <c r="K133" s="72"/>
      <c r="L133" s="72"/>
    </row>
    <row r="134" spans="1:12" s="73" customFormat="1">
      <c r="A134" s="86"/>
      <c r="F134" s="72"/>
      <c r="G134" s="72"/>
      <c r="H134" s="72"/>
      <c r="I134" s="72"/>
      <c r="J134" s="72"/>
      <c r="K134" s="72"/>
      <c r="L134" s="72"/>
    </row>
    <row r="135" spans="1:12" s="73" customFormat="1">
      <c r="A135" s="86"/>
      <c r="F135" s="72"/>
      <c r="G135" s="72"/>
      <c r="H135" s="72"/>
      <c r="I135" s="72"/>
      <c r="J135" s="72"/>
      <c r="K135" s="72"/>
      <c r="L135" s="72"/>
    </row>
    <row r="136" spans="1:12" s="73" customFormat="1">
      <c r="A136" s="86"/>
      <c r="F136" s="72"/>
      <c r="G136" s="72"/>
      <c r="H136" s="72"/>
      <c r="I136" s="72"/>
      <c r="J136" s="72"/>
      <c r="K136" s="72"/>
      <c r="L136" s="72"/>
    </row>
    <row r="137" spans="1:12" s="73" customFormat="1">
      <c r="A137" s="86"/>
      <c r="F137" s="72"/>
      <c r="G137" s="72"/>
      <c r="H137" s="72"/>
      <c r="I137" s="72"/>
      <c r="J137" s="72"/>
      <c r="K137" s="72"/>
      <c r="L137" s="72"/>
    </row>
    <row r="138" spans="1:12" s="73" customFormat="1">
      <c r="A138" s="86"/>
      <c r="F138" s="72"/>
      <c r="G138" s="72"/>
      <c r="H138" s="72"/>
      <c r="I138" s="72"/>
      <c r="J138" s="72"/>
      <c r="K138" s="72"/>
      <c r="L138" s="72"/>
    </row>
    <row r="139" spans="1:12" s="73" customFormat="1">
      <c r="A139" s="86"/>
      <c r="F139" s="72"/>
      <c r="G139" s="72"/>
      <c r="H139" s="72"/>
      <c r="I139" s="72"/>
      <c r="J139" s="72"/>
      <c r="K139" s="72"/>
      <c r="L139" s="72"/>
    </row>
    <row r="140" spans="1:12" s="73" customFormat="1">
      <c r="A140" s="86"/>
      <c r="F140" s="72"/>
      <c r="G140" s="72"/>
      <c r="H140" s="72"/>
      <c r="I140" s="72"/>
      <c r="J140" s="72"/>
      <c r="K140" s="72"/>
      <c r="L140" s="72"/>
    </row>
    <row r="141" spans="1:12" s="73" customFormat="1">
      <c r="A141" s="86"/>
      <c r="F141" s="72"/>
      <c r="G141" s="72"/>
      <c r="H141" s="72"/>
      <c r="I141" s="72"/>
      <c r="J141" s="72"/>
      <c r="K141" s="72"/>
      <c r="L141" s="72"/>
    </row>
    <row r="142" spans="1:12" s="73" customFormat="1">
      <c r="A142" s="86"/>
      <c r="F142" s="72"/>
      <c r="G142" s="72"/>
      <c r="H142" s="72"/>
      <c r="I142" s="72"/>
      <c r="J142" s="72"/>
      <c r="K142" s="72"/>
      <c r="L142" s="72"/>
    </row>
    <row r="143" spans="1:12" s="73" customFormat="1">
      <c r="A143" s="86"/>
      <c r="F143" s="72"/>
      <c r="G143" s="72"/>
      <c r="H143" s="72"/>
      <c r="I143" s="72"/>
      <c r="J143" s="72"/>
      <c r="K143" s="72"/>
      <c r="L143" s="72"/>
    </row>
    <row r="144" spans="1:12" s="73" customFormat="1">
      <c r="A144" s="86"/>
      <c r="F144" s="72"/>
      <c r="G144" s="72"/>
      <c r="H144" s="72"/>
      <c r="I144" s="72"/>
      <c r="J144" s="72"/>
      <c r="K144" s="72"/>
      <c r="L144" s="72"/>
    </row>
    <row r="145" spans="1:12" s="73" customFormat="1">
      <c r="A145" s="86"/>
      <c r="F145" s="72"/>
      <c r="G145" s="72"/>
      <c r="H145" s="72"/>
      <c r="I145" s="72"/>
      <c r="J145" s="72"/>
      <c r="K145" s="72"/>
      <c r="L145" s="72"/>
    </row>
    <row r="146" spans="1:12" s="73" customFormat="1">
      <c r="A146" s="86"/>
      <c r="F146" s="72"/>
      <c r="G146" s="72"/>
      <c r="H146" s="72"/>
      <c r="I146" s="72"/>
      <c r="J146" s="72"/>
      <c r="K146" s="72"/>
      <c r="L146" s="72"/>
    </row>
    <row r="147" spans="1:12" s="73" customFormat="1">
      <c r="A147" s="86"/>
      <c r="F147" s="72"/>
      <c r="G147" s="72"/>
      <c r="H147" s="72"/>
      <c r="I147" s="72"/>
      <c r="J147" s="72"/>
      <c r="K147" s="72"/>
      <c r="L147" s="72"/>
    </row>
    <row r="148" spans="1:12" s="73" customFormat="1">
      <c r="A148" s="86"/>
      <c r="F148" s="72"/>
      <c r="G148" s="72"/>
      <c r="H148" s="72"/>
      <c r="I148" s="72"/>
      <c r="J148" s="72"/>
      <c r="K148" s="72"/>
      <c r="L148" s="72"/>
    </row>
    <row r="149" spans="1:12" s="73" customFormat="1">
      <c r="A149" s="86"/>
      <c r="F149" s="72"/>
      <c r="G149" s="72"/>
      <c r="H149" s="72"/>
      <c r="I149" s="72"/>
      <c r="J149" s="72"/>
      <c r="K149" s="72"/>
      <c r="L149" s="72"/>
    </row>
    <row r="150" spans="1:12" s="73" customFormat="1">
      <c r="A150" s="86"/>
      <c r="F150" s="72"/>
      <c r="G150" s="72"/>
      <c r="H150" s="72"/>
      <c r="I150" s="72"/>
      <c r="J150" s="72"/>
      <c r="K150" s="72"/>
      <c r="L150" s="72"/>
    </row>
    <row r="151" spans="1:12" s="73" customFormat="1">
      <c r="A151" s="86"/>
      <c r="F151" s="72"/>
      <c r="G151" s="72"/>
      <c r="H151" s="72"/>
      <c r="I151" s="72"/>
      <c r="J151" s="72"/>
      <c r="K151" s="72"/>
      <c r="L151" s="72"/>
    </row>
    <row r="152" spans="1:12" s="73" customFormat="1">
      <c r="A152" s="86"/>
      <c r="F152" s="72"/>
      <c r="G152" s="72"/>
      <c r="H152" s="72"/>
      <c r="I152" s="72"/>
      <c r="J152" s="72"/>
      <c r="K152" s="72"/>
      <c r="L152" s="72"/>
    </row>
    <row r="153" spans="1:12" s="73" customFormat="1">
      <c r="A153" s="86"/>
      <c r="F153" s="72"/>
      <c r="G153" s="72"/>
      <c r="H153" s="72"/>
      <c r="I153" s="72"/>
      <c r="J153" s="72"/>
      <c r="K153" s="72"/>
      <c r="L153" s="72"/>
    </row>
    <row r="154" spans="1:12" s="73" customFormat="1">
      <c r="A154" s="86"/>
      <c r="F154" s="72"/>
      <c r="G154" s="72"/>
      <c r="H154" s="72"/>
      <c r="I154" s="72"/>
      <c r="J154" s="72"/>
      <c r="K154" s="72"/>
      <c r="L154" s="72"/>
    </row>
    <row r="155" spans="1:12" s="73" customFormat="1">
      <c r="A155" s="86"/>
      <c r="F155" s="72"/>
      <c r="G155" s="72"/>
      <c r="H155" s="72"/>
      <c r="I155" s="72"/>
      <c r="J155" s="72"/>
      <c r="K155" s="72"/>
      <c r="L155" s="72"/>
    </row>
    <row r="156" spans="1:12" s="73" customFormat="1">
      <c r="A156" s="86"/>
      <c r="F156" s="72"/>
      <c r="G156" s="72"/>
      <c r="H156" s="72"/>
      <c r="I156" s="72"/>
      <c r="J156" s="72"/>
      <c r="K156" s="72"/>
      <c r="L156" s="72"/>
    </row>
    <row r="157" spans="1:12" s="73" customFormat="1">
      <c r="A157" s="86"/>
      <c r="F157" s="72"/>
      <c r="G157" s="72"/>
      <c r="H157" s="72"/>
      <c r="I157" s="72"/>
      <c r="J157" s="72"/>
      <c r="K157" s="72"/>
      <c r="L157" s="72"/>
    </row>
    <row r="158" spans="1:12" s="73" customFormat="1">
      <c r="A158" s="86"/>
      <c r="F158" s="72"/>
      <c r="G158" s="72"/>
      <c r="H158" s="72"/>
      <c r="I158" s="72"/>
      <c r="J158" s="72"/>
      <c r="K158" s="72"/>
      <c r="L158" s="72"/>
    </row>
    <row r="159" spans="1:12" s="73" customFormat="1">
      <c r="A159" s="86"/>
      <c r="F159" s="72"/>
      <c r="G159" s="72"/>
      <c r="H159" s="72"/>
      <c r="I159" s="72"/>
      <c r="J159" s="72"/>
      <c r="K159" s="72"/>
      <c r="L159" s="72"/>
    </row>
    <row r="160" spans="1:12" s="73" customFormat="1">
      <c r="A160" s="86"/>
      <c r="F160" s="72"/>
      <c r="G160" s="72"/>
      <c r="H160" s="72"/>
      <c r="I160" s="72"/>
      <c r="J160" s="72"/>
      <c r="K160" s="72"/>
      <c r="L160" s="72"/>
    </row>
    <row r="161" spans="1:12" s="73" customFormat="1">
      <c r="A161" s="86"/>
      <c r="F161" s="72"/>
      <c r="G161" s="72"/>
      <c r="H161" s="72"/>
      <c r="I161" s="72"/>
      <c r="J161" s="72"/>
      <c r="K161" s="72"/>
      <c r="L161" s="72"/>
    </row>
    <row r="162" spans="1:12" s="73" customFormat="1">
      <c r="A162" s="86"/>
      <c r="F162" s="72"/>
      <c r="G162" s="72"/>
      <c r="H162" s="72"/>
      <c r="I162" s="72"/>
      <c r="J162" s="72"/>
      <c r="K162" s="72"/>
      <c r="L162" s="72"/>
    </row>
    <row r="163" spans="1:12" s="73" customFormat="1">
      <c r="A163" s="86"/>
      <c r="F163" s="72"/>
      <c r="G163" s="72"/>
      <c r="H163" s="72"/>
      <c r="I163" s="72"/>
      <c r="J163" s="72"/>
      <c r="K163" s="72"/>
      <c r="L163" s="72"/>
    </row>
    <row r="164" spans="1:12" s="73" customFormat="1">
      <c r="A164" s="86"/>
      <c r="F164" s="72"/>
      <c r="G164" s="72"/>
      <c r="H164" s="72"/>
      <c r="I164" s="72"/>
      <c r="J164" s="72"/>
      <c r="K164" s="72"/>
      <c r="L164" s="72"/>
    </row>
    <row r="165" spans="1:12" s="73" customFormat="1">
      <c r="A165" s="86"/>
      <c r="F165" s="72"/>
      <c r="G165" s="72"/>
      <c r="H165" s="72"/>
      <c r="I165" s="72"/>
      <c r="J165" s="72"/>
      <c r="K165" s="72"/>
      <c r="L165" s="72"/>
    </row>
    <row r="166" spans="1:12" s="73" customFormat="1">
      <c r="A166" s="86"/>
      <c r="F166" s="72"/>
      <c r="G166" s="72"/>
      <c r="H166" s="72"/>
      <c r="I166" s="72"/>
      <c r="J166" s="72"/>
      <c r="K166" s="72"/>
      <c r="L166" s="72"/>
    </row>
    <row r="167" spans="1:12" s="73" customFormat="1">
      <c r="A167" s="86"/>
      <c r="F167" s="72"/>
      <c r="G167" s="72"/>
      <c r="H167" s="72"/>
      <c r="I167" s="72"/>
      <c r="J167" s="72"/>
      <c r="K167" s="72"/>
      <c r="L167" s="72"/>
    </row>
    <row r="168" spans="1:12" s="73" customFormat="1">
      <c r="A168" s="86"/>
      <c r="F168" s="72"/>
      <c r="G168" s="72"/>
      <c r="H168" s="72"/>
      <c r="I168" s="72"/>
      <c r="J168" s="72"/>
      <c r="K168" s="72"/>
      <c r="L168" s="72"/>
    </row>
    <row r="169" spans="1:12" s="73" customFormat="1">
      <c r="A169" s="86"/>
      <c r="F169" s="72"/>
      <c r="G169" s="72"/>
      <c r="H169" s="72"/>
      <c r="I169" s="72"/>
      <c r="J169" s="72"/>
      <c r="K169" s="72"/>
      <c r="L169" s="72"/>
    </row>
    <row r="170" spans="1:12" s="73" customFormat="1">
      <c r="A170" s="86"/>
      <c r="F170" s="72"/>
      <c r="G170" s="72"/>
      <c r="H170" s="72"/>
      <c r="I170" s="72"/>
      <c r="J170" s="72"/>
      <c r="K170" s="72"/>
      <c r="L170" s="72"/>
    </row>
    <row r="171" spans="1:12" s="73" customFormat="1">
      <c r="A171" s="86"/>
      <c r="F171" s="72"/>
      <c r="G171" s="72"/>
      <c r="H171" s="72"/>
      <c r="I171" s="72"/>
      <c r="J171" s="72"/>
      <c r="K171" s="72"/>
      <c r="L171" s="72"/>
    </row>
    <row r="172" spans="1:12" s="73" customFormat="1">
      <c r="A172" s="86"/>
      <c r="F172" s="72"/>
      <c r="G172" s="72"/>
      <c r="H172" s="72"/>
      <c r="I172" s="72"/>
      <c r="J172" s="72"/>
      <c r="K172" s="72"/>
      <c r="L172" s="72"/>
    </row>
    <row r="173" spans="1:12" s="73" customFormat="1">
      <c r="A173" s="86"/>
      <c r="F173" s="72"/>
      <c r="G173" s="72"/>
      <c r="H173" s="72"/>
      <c r="I173" s="72"/>
      <c r="J173" s="72"/>
      <c r="K173" s="72"/>
      <c r="L173" s="72"/>
    </row>
    <row r="174" spans="1:12" s="73" customFormat="1">
      <c r="A174" s="86"/>
      <c r="F174" s="72"/>
      <c r="G174" s="72"/>
      <c r="H174" s="72"/>
      <c r="I174" s="72"/>
      <c r="J174" s="72"/>
      <c r="K174" s="72"/>
      <c r="L174" s="72"/>
    </row>
    <row r="175" spans="1:12" s="73" customFormat="1">
      <c r="A175" s="86"/>
      <c r="F175" s="72"/>
      <c r="G175" s="72"/>
      <c r="H175" s="72"/>
      <c r="I175" s="72"/>
      <c r="J175" s="72"/>
      <c r="K175" s="72"/>
      <c r="L175" s="72"/>
    </row>
    <row r="176" spans="1:12" s="73" customFormat="1">
      <c r="A176" s="86"/>
      <c r="F176" s="72"/>
      <c r="G176" s="72"/>
      <c r="H176" s="72"/>
      <c r="I176" s="72"/>
      <c r="J176" s="72"/>
      <c r="K176" s="72"/>
      <c r="L176" s="72"/>
    </row>
    <row r="177" spans="1:12" s="73" customFormat="1">
      <c r="A177" s="86"/>
      <c r="F177" s="72"/>
      <c r="G177" s="72"/>
      <c r="H177" s="72"/>
      <c r="I177" s="72"/>
      <c r="J177" s="72"/>
      <c r="K177" s="72"/>
      <c r="L177" s="72"/>
    </row>
    <row r="178" spans="1:12" s="73" customFormat="1">
      <c r="A178" s="86"/>
      <c r="F178" s="72"/>
      <c r="G178" s="72"/>
      <c r="H178" s="72"/>
      <c r="I178" s="72"/>
      <c r="J178" s="72"/>
      <c r="K178" s="72"/>
      <c r="L178" s="72"/>
    </row>
    <row r="179" spans="1:12" s="73" customFormat="1">
      <c r="A179" s="86"/>
      <c r="F179" s="72"/>
      <c r="G179" s="72"/>
      <c r="H179" s="72"/>
      <c r="I179" s="72"/>
      <c r="J179" s="72"/>
      <c r="K179" s="72"/>
      <c r="L179" s="72"/>
    </row>
    <row r="180" spans="1:12" s="73" customFormat="1">
      <c r="A180" s="86"/>
      <c r="F180" s="72"/>
      <c r="G180" s="72"/>
      <c r="H180" s="72"/>
      <c r="I180" s="72"/>
      <c r="J180" s="72"/>
      <c r="K180" s="72"/>
      <c r="L180" s="72"/>
    </row>
    <row r="181" spans="1:12" s="73" customFormat="1">
      <c r="A181" s="86"/>
      <c r="F181" s="72"/>
      <c r="G181" s="72"/>
      <c r="H181" s="72"/>
      <c r="I181" s="72"/>
      <c r="J181" s="72"/>
      <c r="K181" s="72"/>
      <c r="L181" s="72"/>
    </row>
    <row r="182" spans="1:12" s="73" customFormat="1">
      <c r="A182" s="86"/>
      <c r="F182" s="72"/>
      <c r="G182" s="72"/>
      <c r="H182" s="72"/>
      <c r="I182" s="72"/>
      <c r="J182" s="72"/>
      <c r="K182" s="72"/>
      <c r="L182" s="72"/>
    </row>
    <row r="183" spans="1:12" s="73" customFormat="1">
      <c r="A183" s="86"/>
      <c r="F183" s="72"/>
      <c r="G183" s="72"/>
      <c r="H183" s="72"/>
      <c r="I183" s="72"/>
      <c r="J183" s="72"/>
      <c r="K183" s="72"/>
      <c r="L183" s="72"/>
    </row>
    <row r="184" spans="1:12" s="73" customFormat="1">
      <c r="A184" s="86"/>
      <c r="F184" s="72"/>
      <c r="G184" s="72"/>
      <c r="H184" s="72"/>
      <c r="I184" s="72"/>
      <c r="J184" s="72"/>
      <c r="K184" s="72"/>
      <c r="L184" s="72"/>
    </row>
    <row r="185" spans="1:12" s="73" customFormat="1">
      <c r="A185" s="86"/>
      <c r="F185" s="72"/>
      <c r="G185" s="72"/>
      <c r="H185" s="72"/>
      <c r="I185" s="72"/>
      <c r="J185" s="72"/>
      <c r="K185" s="72"/>
      <c r="L185" s="72"/>
    </row>
    <row r="186" spans="1:12" s="73" customFormat="1">
      <c r="A186" s="86"/>
      <c r="F186" s="72"/>
      <c r="G186" s="72"/>
      <c r="H186" s="72"/>
      <c r="I186" s="72"/>
      <c r="J186" s="72"/>
      <c r="K186" s="72"/>
      <c r="L186" s="72"/>
    </row>
    <row r="187" spans="1:12" s="73" customFormat="1">
      <c r="A187" s="86"/>
      <c r="F187" s="72"/>
      <c r="G187" s="72"/>
      <c r="H187" s="72"/>
      <c r="I187" s="72"/>
      <c r="J187" s="72"/>
      <c r="K187" s="72"/>
      <c r="L187" s="72"/>
    </row>
    <row r="188" spans="1:12" s="73" customFormat="1">
      <c r="A188" s="86"/>
      <c r="F188" s="72"/>
      <c r="G188" s="72"/>
      <c r="H188" s="72"/>
      <c r="I188" s="72"/>
      <c r="J188" s="72"/>
      <c r="K188" s="72"/>
      <c r="L188" s="72"/>
    </row>
    <row r="189" spans="1:12" s="73" customFormat="1">
      <c r="A189" s="86"/>
      <c r="F189" s="72"/>
      <c r="G189" s="72"/>
      <c r="H189" s="72"/>
      <c r="I189" s="72"/>
      <c r="J189" s="72"/>
      <c r="K189" s="72"/>
      <c r="L189" s="72"/>
    </row>
    <row r="190" spans="1:12" s="73" customFormat="1">
      <c r="A190" s="86"/>
      <c r="F190" s="72"/>
      <c r="G190" s="72"/>
      <c r="H190" s="72"/>
      <c r="I190" s="72"/>
      <c r="J190" s="72"/>
      <c r="K190" s="72"/>
      <c r="L190" s="72"/>
    </row>
    <row r="191" spans="1:12" s="73" customFormat="1">
      <c r="A191" s="86"/>
      <c r="F191" s="72"/>
      <c r="G191" s="72"/>
      <c r="H191" s="72"/>
      <c r="I191" s="72"/>
      <c r="J191" s="72"/>
      <c r="K191" s="72"/>
      <c r="L191" s="72"/>
    </row>
    <row r="192" spans="1:12" s="73" customFormat="1">
      <c r="A192" s="86"/>
      <c r="F192" s="72"/>
      <c r="G192" s="72"/>
      <c r="H192" s="72"/>
      <c r="I192" s="72"/>
      <c r="J192" s="72"/>
      <c r="K192" s="72"/>
      <c r="L192" s="72"/>
    </row>
    <row r="193" spans="1:12" s="73" customFormat="1">
      <c r="A193" s="86"/>
      <c r="F193" s="72"/>
      <c r="G193" s="72"/>
      <c r="H193" s="72"/>
      <c r="I193" s="72"/>
      <c r="J193" s="72"/>
      <c r="K193" s="72"/>
      <c r="L193" s="72"/>
    </row>
    <row r="194" spans="1:12" s="73" customFormat="1">
      <c r="A194" s="86"/>
      <c r="F194" s="72"/>
      <c r="G194" s="72"/>
      <c r="H194" s="72"/>
      <c r="I194" s="72"/>
      <c r="J194" s="72"/>
      <c r="K194" s="72"/>
      <c r="L194" s="72"/>
    </row>
    <row r="195" spans="1:12" s="73" customFormat="1">
      <c r="A195" s="86"/>
      <c r="F195" s="72"/>
      <c r="G195" s="72"/>
      <c r="H195" s="72"/>
      <c r="I195" s="72"/>
      <c r="J195" s="72"/>
      <c r="K195" s="72"/>
      <c r="L195" s="72"/>
    </row>
    <row r="196" spans="1:12" s="73" customFormat="1">
      <c r="A196" s="86"/>
      <c r="F196" s="72"/>
      <c r="G196" s="72"/>
      <c r="H196" s="72"/>
      <c r="I196" s="72"/>
      <c r="J196" s="72"/>
      <c r="K196" s="72"/>
      <c r="L196" s="72"/>
    </row>
    <row r="197" spans="1:12" s="73" customFormat="1">
      <c r="A197" s="86"/>
      <c r="F197" s="72"/>
      <c r="G197" s="72"/>
      <c r="H197" s="72"/>
      <c r="I197" s="72"/>
      <c r="J197" s="72"/>
      <c r="K197" s="72"/>
      <c r="L197" s="72"/>
    </row>
  </sheetData>
  <mergeCells count="14">
    <mergeCell ref="C47:F47"/>
    <mergeCell ref="H47:J47"/>
    <mergeCell ref="A7:J7"/>
    <mergeCell ref="A18:J18"/>
    <mergeCell ref="C46:F46"/>
    <mergeCell ref="H46:J46"/>
    <mergeCell ref="A2:J2"/>
    <mergeCell ref="A4:A5"/>
    <mergeCell ref="B4:B5"/>
    <mergeCell ref="C4:C5"/>
    <mergeCell ref="D4:D5"/>
    <mergeCell ref="E4:E5"/>
    <mergeCell ref="F4:F5"/>
    <mergeCell ref="G4:J4"/>
  </mergeCells>
  <phoneticPr fontId="3" type="noConversion"/>
  <pageMargins left="0.24" right="0.16" top="0.2" bottom="0.2" header="0.2" footer="0.11811023622047245"/>
  <pageSetup paperSize="9" scale="57" fitToHeight="2" orientation="landscape" verticalDpi="300" r:id="rId1"/>
  <headerFooter alignWithMargins="0"/>
  <ignoredErrors>
    <ignoredError sqref="F9 F19 F36 F40 F43 F2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3"/>
  </sheetPr>
  <dimension ref="A1:J102"/>
  <sheetViews>
    <sheetView view="pageBreakPreview" topLeftCell="A55" zoomScale="50" zoomScaleNormal="75" zoomScaleSheetLayoutView="50" workbookViewId="0">
      <selection activeCell="A70" sqref="A70"/>
    </sheetView>
  </sheetViews>
  <sheetFormatPr defaultRowHeight="20.25"/>
  <cols>
    <col min="1" max="1" width="93.28515625" style="52" customWidth="1"/>
    <col min="2" max="2" width="15" style="52" customWidth="1"/>
    <col min="3" max="3" width="15.42578125" style="52" customWidth="1"/>
    <col min="4" max="4" width="17.42578125" style="52" customWidth="1"/>
    <col min="5" max="5" width="17.7109375" style="52" customWidth="1"/>
    <col min="6" max="10" width="16" style="52" customWidth="1"/>
    <col min="11" max="11" width="14.28515625" style="52" customWidth="1"/>
    <col min="12" max="16384" width="9.140625" style="52"/>
  </cols>
  <sheetData>
    <row r="1" spans="1:10" ht="23.25" customHeight="1">
      <c r="J1" s="322" t="s">
        <v>361</v>
      </c>
    </row>
    <row r="2" spans="1:10" ht="29.25" customHeight="1">
      <c r="A2" s="356" t="s">
        <v>284</v>
      </c>
      <c r="B2" s="356"/>
      <c r="C2" s="356"/>
      <c r="D2" s="356"/>
      <c r="E2" s="356"/>
      <c r="F2" s="356"/>
      <c r="G2" s="356"/>
      <c r="H2" s="356"/>
      <c r="I2" s="356"/>
      <c r="J2" s="356"/>
    </row>
    <row r="3" spans="1:10">
      <c r="A3" s="104"/>
      <c r="B3" s="104"/>
      <c r="C3" s="104"/>
      <c r="D3" s="104"/>
      <c r="E3" s="104"/>
      <c r="F3" s="104"/>
      <c r="G3" s="104"/>
      <c r="H3" s="104"/>
      <c r="I3" s="104"/>
      <c r="J3" s="50" t="s">
        <v>369</v>
      </c>
    </row>
    <row r="4" spans="1:10" ht="48" customHeight="1">
      <c r="A4" s="415" t="s">
        <v>167</v>
      </c>
      <c r="B4" s="389" t="s">
        <v>0</v>
      </c>
      <c r="C4" s="389" t="s">
        <v>440</v>
      </c>
      <c r="D4" s="389" t="s">
        <v>441</v>
      </c>
      <c r="E4" s="389" t="s">
        <v>432</v>
      </c>
      <c r="F4" s="388" t="s">
        <v>439</v>
      </c>
      <c r="G4" s="388" t="s">
        <v>338</v>
      </c>
      <c r="H4" s="388"/>
      <c r="I4" s="388"/>
      <c r="J4" s="388"/>
    </row>
    <row r="5" spans="1:10" ht="72" customHeight="1">
      <c r="A5" s="416"/>
      <c r="B5" s="389"/>
      <c r="C5" s="389"/>
      <c r="D5" s="389"/>
      <c r="E5" s="389"/>
      <c r="F5" s="388"/>
      <c r="G5" s="279" t="s">
        <v>130</v>
      </c>
      <c r="H5" s="279" t="s">
        <v>131</v>
      </c>
      <c r="I5" s="279" t="s">
        <v>132</v>
      </c>
      <c r="J5" s="279" t="s">
        <v>64</v>
      </c>
    </row>
    <row r="6" spans="1:10" ht="27" customHeight="1">
      <c r="A6" s="278">
        <v>1</v>
      </c>
      <c r="B6" s="279">
        <v>2</v>
      </c>
      <c r="C6" s="279">
        <v>3</v>
      </c>
      <c r="D6" s="279">
        <v>4</v>
      </c>
      <c r="E6" s="279">
        <v>5</v>
      </c>
      <c r="F6" s="279">
        <v>6</v>
      </c>
      <c r="G6" s="279">
        <v>7</v>
      </c>
      <c r="H6" s="279">
        <v>8</v>
      </c>
      <c r="I6" s="279">
        <v>9</v>
      </c>
      <c r="J6" s="279">
        <v>10</v>
      </c>
    </row>
    <row r="7" spans="1:10" s="323" customFormat="1" ht="36" customHeight="1">
      <c r="A7" s="96" t="s">
        <v>114</v>
      </c>
      <c r="B7" s="89"/>
      <c r="C7" s="90"/>
      <c r="D7" s="90"/>
      <c r="E7" s="90"/>
      <c r="F7" s="90"/>
      <c r="G7" s="90"/>
      <c r="H7" s="90"/>
      <c r="I7" s="90"/>
      <c r="J7" s="91"/>
    </row>
    <row r="8" spans="1:10" ht="34.5" customHeight="1">
      <c r="A8" s="92" t="s">
        <v>255</v>
      </c>
      <c r="B8" s="206">
        <v>3000</v>
      </c>
      <c r="C8" s="289">
        <f>SUM(C9:C10,C12:C17)</f>
        <v>29459</v>
      </c>
      <c r="D8" s="289">
        <f t="shared" ref="D8:J8" si="0">SUM(D9:D10,D12:D17)</f>
        <v>42252</v>
      </c>
      <c r="E8" s="289">
        <f t="shared" si="0"/>
        <v>38386</v>
      </c>
      <c r="F8" s="289">
        <f t="shared" ref="F8:F18" si="1">SUM(G8:J8)</f>
        <v>43710</v>
      </c>
      <c r="G8" s="289">
        <f t="shared" si="0"/>
        <v>10955</v>
      </c>
      <c r="H8" s="289">
        <f t="shared" si="0"/>
        <v>10945</v>
      </c>
      <c r="I8" s="289">
        <f t="shared" si="0"/>
        <v>10675</v>
      </c>
      <c r="J8" s="289">
        <f t="shared" si="0"/>
        <v>11135</v>
      </c>
    </row>
    <row r="9" spans="1:10" ht="33" customHeight="1">
      <c r="A9" s="286" t="s">
        <v>315</v>
      </c>
      <c r="B9" s="162">
        <v>3010</v>
      </c>
      <c r="C9" s="59">
        <v>29213</v>
      </c>
      <c r="D9" s="59">
        <v>39500</v>
      </c>
      <c r="E9" s="59">
        <v>37144</v>
      </c>
      <c r="F9" s="288">
        <f t="shared" si="1"/>
        <v>42010</v>
      </c>
      <c r="G9" s="59">
        <v>10530</v>
      </c>
      <c r="H9" s="59">
        <v>10520</v>
      </c>
      <c r="I9" s="59">
        <v>10250</v>
      </c>
      <c r="J9" s="59">
        <v>10710</v>
      </c>
    </row>
    <row r="10" spans="1:10" ht="30" customHeight="1">
      <c r="A10" s="286" t="s">
        <v>256</v>
      </c>
      <c r="B10" s="162">
        <v>3020</v>
      </c>
      <c r="C10" s="288">
        <v>0</v>
      </c>
      <c r="D10" s="288">
        <v>0</v>
      </c>
      <c r="E10" s="288">
        <v>0</v>
      </c>
      <c r="F10" s="288">
        <f t="shared" si="1"/>
        <v>0</v>
      </c>
      <c r="G10" s="288">
        <v>0</v>
      </c>
      <c r="H10" s="288">
        <v>0</v>
      </c>
      <c r="I10" s="288">
        <v>0</v>
      </c>
      <c r="J10" s="288">
        <v>0</v>
      </c>
    </row>
    <row r="11" spans="1:10" ht="28.5" customHeight="1">
      <c r="A11" s="286" t="s">
        <v>257</v>
      </c>
      <c r="B11" s="162">
        <v>3021</v>
      </c>
      <c r="C11" s="288">
        <v>0</v>
      </c>
      <c r="D11" s="288">
        <v>0</v>
      </c>
      <c r="E11" s="288">
        <v>0</v>
      </c>
      <c r="F11" s="288">
        <f t="shared" si="1"/>
        <v>0</v>
      </c>
      <c r="G11" s="288">
        <v>0</v>
      </c>
      <c r="H11" s="288">
        <v>0</v>
      </c>
      <c r="I11" s="288">
        <v>0</v>
      </c>
      <c r="J11" s="288">
        <v>0</v>
      </c>
    </row>
    <row r="12" spans="1:10" ht="34.5" customHeight="1">
      <c r="A12" s="286" t="s">
        <v>316</v>
      </c>
      <c r="B12" s="162">
        <v>3030</v>
      </c>
      <c r="C12" s="288">
        <v>0</v>
      </c>
      <c r="D12" s="288">
        <v>0</v>
      </c>
      <c r="E12" s="288">
        <v>0</v>
      </c>
      <c r="F12" s="288">
        <f t="shared" si="1"/>
        <v>0</v>
      </c>
      <c r="G12" s="288">
        <v>0</v>
      </c>
      <c r="H12" s="288">
        <v>0</v>
      </c>
      <c r="I12" s="288">
        <v>0</v>
      </c>
      <c r="J12" s="288">
        <v>0</v>
      </c>
    </row>
    <row r="13" spans="1:10" ht="33" customHeight="1">
      <c r="A13" s="286" t="s">
        <v>386</v>
      </c>
      <c r="B13" s="162">
        <v>3040</v>
      </c>
      <c r="C13" s="288">
        <v>0</v>
      </c>
      <c r="D13" s="288">
        <v>0</v>
      </c>
      <c r="E13" s="288">
        <v>0</v>
      </c>
      <c r="F13" s="288">
        <f t="shared" si="1"/>
        <v>0</v>
      </c>
      <c r="G13" s="288">
        <v>0</v>
      </c>
      <c r="H13" s="288">
        <v>0</v>
      </c>
      <c r="I13" s="288">
        <v>0</v>
      </c>
      <c r="J13" s="288">
        <v>0</v>
      </c>
    </row>
    <row r="14" spans="1:10" ht="33" customHeight="1">
      <c r="A14" s="286" t="s">
        <v>258</v>
      </c>
      <c r="B14" s="162">
        <v>3050</v>
      </c>
      <c r="C14" s="59">
        <v>0</v>
      </c>
      <c r="D14" s="59">
        <v>1000</v>
      </c>
      <c r="E14" s="59">
        <v>159</v>
      </c>
      <c r="F14" s="288">
        <f t="shared" si="1"/>
        <v>600</v>
      </c>
      <c r="G14" s="59">
        <v>150</v>
      </c>
      <c r="H14" s="59">
        <v>150</v>
      </c>
      <c r="I14" s="59">
        <v>150</v>
      </c>
      <c r="J14" s="59">
        <v>150</v>
      </c>
    </row>
    <row r="15" spans="1:10" ht="31.5" customHeight="1">
      <c r="A15" s="286" t="s">
        <v>387</v>
      </c>
      <c r="B15" s="162">
        <v>3060</v>
      </c>
      <c r="C15" s="288">
        <v>0</v>
      </c>
      <c r="D15" s="288">
        <v>0</v>
      </c>
      <c r="E15" s="288">
        <v>0</v>
      </c>
      <c r="F15" s="288">
        <f t="shared" si="1"/>
        <v>0</v>
      </c>
      <c r="G15" s="288">
        <v>0</v>
      </c>
      <c r="H15" s="288">
        <v>0</v>
      </c>
      <c r="I15" s="288">
        <v>0</v>
      </c>
      <c r="J15" s="288">
        <v>0</v>
      </c>
    </row>
    <row r="16" spans="1:10" ht="45" customHeight="1">
      <c r="A16" s="286" t="s">
        <v>388</v>
      </c>
      <c r="B16" s="162">
        <v>3070</v>
      </c>
      <c r="C16" s="288">
        <v>13</v>
      </c>
      <c r="D16" s="288">
        <v>0</v>
      </c>
      <c r="E16" s="288">
        <v>18</v>
      </c>
      <c r="F16" s="288">
        <f t="shared" si="1"/>
        <v>16</v>
      </c>
      <c r="G16" s="288">
        <v>4</v>
      </c>
      <c r="H16" s="288">
        <v>4</v>
      </c>
      <c r="I16" s="288">
        <v>4</v>
      </c>
      <c r="J16" s="288">
        <v>4</v>
      </c>
    </row>
    <row r="17" spans="1:10" ht="33" customHeight="1">
      <c r="A17" s="286" t="s">
        <v>383</v>
      </c>
      <c r="B17" s="162">
        <v>3080</v>
      </c>
      <c r="C17" s="288">
        <v>233</v>
      </c>
      <c r="D17" s="288">
        <v>1752</v>
      </c>
      <c r="E17" s="288">
        <v>1065</v>
      </c>
      <c r="F17" s="288">
        <f t="shared" si="1"/>
        <v>1084</v>
      </c>
      <c r="G17" s="59">
        <v>271</v>
      </c>
      <c r="H17" s="59">
        <v>271</v>
      </c>
      <c r="I17" s="59">
        <v>271</v>
      </c>
      <c r="J17" s="59">
        <v>271</v>
      </c>
    </row>
    <row r="18" spans="1:10" ht="34.5" customHeight="1">
      <c r="A18" s="92" t="s">
        <v>259</v>
      </c>
      <c r="B18" s="206">
        <v>3100</v>
      </c>
      <c r="C18" s="289">
        <f>SUM(C19:C20,C21,C32,C33)</f>
        <v>-26791</v>
      </c>
      <c r="D18" s="289">
        <f>SUM(D19:D20,D21,D32,D33)</f>
        <v>-41390</v>
      </c>
      <c r="E18" s="289">
        <f>SUM(E19:E20,E21,E32,E33)</f>
        <v>-36676</v>
      </c>
      <c r="F18" s="289">
        <f t="shared" si="1"/>
        <v>-41779</v>
      </c>
      <c r="G18" s="289">
        <f>SUM(G19:G20,G21,G32,G33)</f>
        <v>-10374</v>
      </c>
      <c r="H18" s="289">
        <f>SUM(H19:H20,H21,H32,H33)</f>
        <v>-10455</v>
      </c>
      <c r="I18" s="289">
        <f>SUM(I19:I20,I21,I32,I33)</f>
        <v>-10294</v>
      </c>
      <c r="J18" s="289">
        <f>SUM(J19:J20,J21,J32,J33)</f>
        <v>-10656</v>
      </c>
    </row>
    <row r="19" spans="1:10" ht="33" customHeight="1">
      <c r="A19" s="286" t="s">
        <v>260</v>
      </c>
      <c r="B19" s="162">
        <v>3110</v>
      </c>
      <c r="C19" s="59">
        <v>-6020</v>
      </c>
      <c r="D19" s="59">
        <v>-9600</v>
      </c>
      <c r="E19" s="59">
        <v>-9824</v>
      </c>
      <c r="F19" s="288">
        <f>SUM(G19:J19)</f>
        <v>-10500</v>
      </c>
      <c r="G19" s="59">
        <v>-2650</v>
      </c>
      <c r="H19" s="59">
        <v>-2650</v>
      </c>
      <c r="I19" s="59">
        <v>-2450</v>
      </c>
      <c r="J19" s="59">
        <v>-2750</v>
      </c>
    </row>
    <row r="20" spans="1:10" ht="34.5" customHeight="1">
      <c r="A20" s="286" t="s">
        <v>261</v>
      </c>
      <c r="B20" s="162">
        <v>3120</v>
      </c>
      <c r="C20" s="59">
        <v>-12842</v>
      </c>
      <c r="D20" s="59">
        <v>-20060</v>
      </c>
      <c r="E20" s="59">
        <v>-16841</v>
      </c>
      <c r="F20" s="288">
        <f>SUM(G20:J20)</f>
        <v>-19810</v>
      </c>
      <c r="G20" s="59">
        <v>-4900</v>
      </c>
      <c r="H20" s="59">
        <v>-4950</v>
      </c>
      <c r="I20" s="59">
        <v>-4975</v>
      </c>
      <c r="J20" s="59">
        <v>-4985</v>
      </c>
    </row>
    <row r="21" spans="1:10" ht="58.5" customHeight="1">
      <c r="A21" s="286" t="s">
        <v>262</v>
      </c>
      <c r="B21" s="162">
        <v>3130</v>
      </c>
      <c r="C21" s="288">
        <f>SUM(C22:C31)</f>
        <v>-7711</v>
      </c>
      <c r="D21" s="288">
        <f t="shared" ref="D21:J21" si="2">SUM(D22:D31)</f>
        <v>-11694</v>
      </c>
      <c r="E21" s="288">
        <f t="shared" si="2"/>
        <v>-9837</v>
      </c>
      <c r="F21" s="288">
        <f t="shared" ref="F21:F36" si="3">SUM(G21:J21)</f>
        <v>-11291</v>
      </c>
      <c r="G21" s="288">
        <f t="shared" si="2"/>
        <v>-2780</v>
      </c>
      <c r="H21" s="288">
        <f t="shared" si="2"/>
        <v>-2811</v>
      </c>
      <c r="I21" s="288">
        <f t="shared" si="2"/>
        <v>-2825</v>
      </c>
      <c r="J21" s="288">
        <f t="shared" si="2"/>
        <v>-2875</v>
      </c>
    </row>
    <row r="22" spans="1:10" ht="37.5" customHeight="1">
      <c r="A22" s="286" t="s">
        <v>263</v>
      </c>
      <c r="B22" s="162">
        <v>3131</v>
      </c>
      <c r="C22" s="187">
        <v>-7</v>
      </c>
      <c r="D22" s="187">
        <v>-20</v>
      </c>
      <c r="E22" s="187">
        <v>-150</v>
      </c>
      <c r="F22" s="288">
        <f t="shared" si="3"/>
        <v>-90</v>
      </c>
      <c r="G22" s="187">
        <v>-37</v>
      </c>
      <c r="H22" s="187">
        <v>-31</v>
      </c>
      <c r="I22" s="187">
        <v>-6</v>
      </c>
      <c r="J22" s="187">
        <v>-16</v>
      </c>
    </row>
    <row r="23" spans="1:10" ht="39" customHeight="1">
      <c r="A23" s="286" t="s">
        <v>264</v>
      </c>
      <c r="B23" s="162">
        <v>3132</v>
      </c>
      <c r="C23" s="187">
        <v>-1264</v>
      </c>
      <c r="D23" s="187">
        <v>-1800</v>
      </c>
      <c r="E23" s="187">
        <v>-1364</v>
      </c>
      <c r="F23" s="288">
        <f t="shared" si="3"/>
        <v>-1600</v>
      </c>
      <c r="G23" s="187">
        <v>-380</v>
      </c>
      <c r="H23" s="187">
        <v>-390</v>
      </c>
      <c r="I23" s="187">
        <v>-420</v>
      </c>
      <c r="J23" s="187">
        <v>-410</v>
      </c>
    </row>
    <row r="24" spans="1:10" ht="33" customHeight="1">
      <c r="A24" s="286" t="s">
        <v>75</v>
      </c>
      <c r="B24" s="162">
        <v>3133</v>
      </c>
      <c r="C24" s="187">
        <v>-2860</v>
      </c>
      <c r="D24" s="187">
        <v>-4486</v>
      </c>
      <c r="E24" s="187">
        <v>-3693</v>
      </c>
      <c r="F24" s="288">
        <f t="shared" si="3"/>
        <v>-4290</v>
      </c>
      <c r="G24" s="187">
        <v>-1064</v>
      </c>
      <c r="H24" s="187">
        <v>-1071</v>
      </c>
      <c r="I24" s="187">
        <v>-1071</v>
      </c>
      <c r="J24" s="187">
        <v>-1084</v>
      </c>
    </row>
    <row r="25" spans="1:10" ht="34.5" customHeight="1">
      <c r="A25" s="286" t="s">
        <v>384</v>
      </c>
      <c r="B25" s="162">
        <v>3134</v>
      </c>
      <c r="C25" s="214" t="s">
        <v>203</v>
      </c>
      <c r="D25" s="214" t="s">
        <v>203</v>
      </c>
      <c r="E25" s="214" t="s">
        <v>203</v>
      </c>
      <c r="F25" s="214">
        <f t="shared" si="3"/>
        <v>0</v>
      </c>
      <c r="G25" s="214" t="s">
        <v>203</v>
      </c>
      <c r="H25" s="214" t="s">
        <v>203</v>
      </c>
      <c r="I25" s="214" t="s">
        <v>203</v>
      </c>
      <c r="J25" s="214" t="s">
        <v>203</v>
      </c>
    </row>
    <row r="26" spans="1:10" ht="36" customHeight="1">
      <c r="A26" s="286" t="s">
        <v>294</v>
      </c>
      <c r="B26" s="162">
        <v>3135</v>
      </c>
      <c r="C26" s="288">
        <v>-24</v>
      </c>
      <c r="D26" s="187">
        <v>-52</v>
      </c>
      <c r="E26" s="187">
        <v>-49</v>
      </c>
      <c r="F26" s="288">
        <f t="shared" si="3"/>
        <v>-50</v>
      </c>
      <c r="G26" s="187">
        <v>-13</v>
      </c>
      <c r="H26" s="187">
        <v>-13</v>
      </c>
      <c r="I26" s="187">
        <v>-12</v>
      </c>
      <c r="J26" s="187">
        <v>-12</v>
      </c>
    </row>
    <row r="27" spans="1:10" ht="39" customHeight="1">
      <c r="A27" s="286" t="s">
        <v>295</v>
      </c>
      <c r="B27" s="162">
        <v>3136</v>
      </c>
      <c r="C27" s="214" t="s">
        <v>203</v>
      </c>
      <c r="D27" s="214" t="s">
        <v>203</v>
      </c>
      <c r="E27" s="214" t="s">
        <v>203</v>
      </c>
      <c r="F27" s="214">
        <f t="shared" si="3"/>
        <v>0</v>
      </c>
      <c r="G27" s="214" t="s">
        <v>203</v>
      </c>
      <c r="H27" s="214" t="s">
        <v>203</v>
      </c>
      <c r="I27" s="214" t="s">
        <v>203</v>
      </c>
      <c r="J27" s="214" t="s">
        <v>203</v>
      </c>
    </row>
    <row r="28" spans="1:10" ht="39" customHeight="1">
      <c r="A28" s="286" t="s">
        <v>301</v>
      </c>
      <c r="B28" s="162">
        <v>3137</v>
      </c>
      <c r="C28" s="214" t="s">
        <v>203</v>
      </c>
      <c r="D28" s="214" t="s">
        <v>203</v>
      </c>
      <c r="E28" s="214" t="s">
        <v>203</v>
      </c>
      <c r="F28" s="214">
        <f t="shared" si="3"/>
        <v>0</v>
      </c>
      <c r="G28" s="214" t="s">
        <v>203</v>
      </c>
      <c r="H28" s="214" t="s">
        <v>203</v>
      </c>
      <c r="I28" s="214" t="s">
        <v>203</v>
      </c>
      <c r="J28" s="214" t="s">
        <v>203</v>
      </c>
    </row>
    <row r="29" spans="1:10" ht="36" customHeight="1">
      <c r="A29" s="286" t="s">
        <v>378</v>
      </c>
      <c r="B29" s="162">
        <v>3138</v>
      </c>
      <c r="C29" s="187">
        <v>-240</v>
      </c>
      <c r="D29" s="187">
        <v>-374</v>
      </c>
      <c r="E29" s="187">
        <v>-307</v>
      </c>
      <c r="F29" s="187">
        <f>SUM(G29:J29)</f>
        <v>-357</v>
      </c>
      <c r="G29" s="187">
        <v>-89</v>
      </c>
      <c r="H29" s="187">
        <v>-89</v>
      </c>
      <c r="I29" s="187">
        <v>-89</v>
      </c>
      <c r="J29" s="187">
        <v>-90</v>
      </c>
    </row>
    <row r="30" spans="1:10" ht="48" customHeight="1">
      <c r="A30" s="286" t="s">
        <v>385</v>
      </c>
      <c r="B30" s="162">
        <v>3139</v>
      </c>
      <c r="C30" s="187">
        <v>-3316</v>
      </c>
      <c r="D30" s="187">
        <v>-4962</v>
      </c>
      <c r="E30" s="187">
        <v>-4274</v>
      </c>
      <c r="F30" s="187">
        <f>SUM(G30:J30)</f>
        <v>-4904</v>
      </c>
      <c r="G30" s="187">
        <v>-1197</v>
      </c>
      <c r="H30" s="187">
        <v>-1217</v>
      </c>
      <c r="I30" s="187">
        <v>-1227</v>
      </c>
      <c r="J30" s="187">
        <v>-1263</v>
      </c>
    </row>
    <row r="31" spans="1:10" ht="34.5" customHeight="1">
      <c r="A31" s="286" t="s">
        <v>78</v>
      </c>
      <c r="B31" s="162">
        <v>3140</v>
      </c>
      <c r="C31" s="214" t="s">
        <v>203</v>
      </c>
      <c r="D31" s="214" t="s">
        <v>203</v>
      </c>
      <c r="E31" s="214" t="s">
        <v>203</v>
      </c>
      <c r="F31" s="214">
        <f t="shared" si="3"/>
        <v>0</v>
      </c>
      <c r="G31" s="214" t="s">
        <v>203</v>
      </c>
      <c r="H31" s="214" t="s">
        <v>203</v>
      </c>
      <c r="I31" s="214" t="s">
        <v>203</v>
      </c>
      <c r="J31" s="214" t="s">
        <v>203</v>
      </c>
    </row>
    <row r="32" spans="1:10" ht="34.5" customHeight="1">
      <c r="A32" s="286" t="s">
        <v>265</v>
      </c>
      <c r="B32" s="162">
        <v>3150</v>
      </c>
      <c r="C32" s="214" t="s">
        <v>203</v>
      </c>
      <c r="D32" s="214" t="s">
        <v>203</v>
      </c>
      <c r="E32" s="214" t="s">
        <v>203</v>
      </c>
      <c r="F32" s="214">
        <f t="shared" si="3"/>
        <v>0</v>
      </c>
      <c r="G32" s="214" t="s">
        <v>203</v>
      </c>
      <c r="H32" s="214" t="s">
        <v>203</v>
      </c>
      <c r="I32" s="214" t="s">
        <v>203</v>
      </c>
      <c r="J32" s="214" t="s">
        <v>203</v>
      </c>
    </row>
    <row r="33" spans="1:10" ht="37.5" customHeight="1">
      <c r="A33" s="286" t="s">
        <v>314</v>
      </c>
      <c r="B33" s="162">
        <v>3160</v>
      </c>
      <c r="C33" s="288">
        <v>-218</v>
      </c>
      <c r="D33" s="288">
        <v>-36</v>
      </c>
      <c r="E33" s="288">
        <v>-174</v>
      </c>
      <c r="F33" s="288">
        <f t="shared" si="3"/>
        <v>-178</v>
      </c>
      <c r="G33" s="288">
        <v>-44</v>
      </c>
      <c r="H33" s="288">
        <v>-44</v>
      </c>
      <c r="I33" s="288">
        <v>-44</v>
      </c>
      <c r="J33" s="288">
        <v>-46</v>
      </c>
    </row>
    <row r="34" spans="1:10" ht="34.5" customHeight="1">
      <c r="A34" s="92" t="s">
        <v>217</v>
      </c>
      <c r="B34" s="206">
        <v>3195</v>
      </c>
      <c r="C34" s="289">
        <f>SUM(C8,C18)</f>
        <v>2668</v>
      </c>
      <c r="D34" s="289">
        <f>SUM(D8,D18)</f>
        <v>862</v>
      </c>
      <c r="E34" s="289">
        <f>SUM(E8,E18)</f>
        <v>1710</v>
      </c>
      <c r="F34" s="289">
        <f t="shared" si="3"/>
        <v>1931</v>
      </c>
      <c r="G34" s="289">
        <f>SUM(G8,G18)</f>
        <v>581</v>
      </c>
      <c r="H34" s="289">
        <f>SUM(H8,H18)</f>
        <v>490</v>
      </c>
      <c r="I34" s="289">
        <f>SUM(I8,I18)</f>
        <v>381</v>
      </c>
      <c r="J34" s="289">
        <f>SUM(J8,J18)</f>
        <v>479</v>
      </c>
    </row>
    <row r="35" spans="1:10" ht="42" customHeight="1">
      <c r="A35" s="96" t="s">
        <v>115</v>
      </c>
      <c r="B35" s="207"/>
      <c r="C35" s="208"/>
      <c r="D35" s="208"/>
      <c r="E35" s="208"/>
      <c r="F35" s="208"/>
      <c r="G35" s="208"/>
      <c r="H35" s="208"/>
      <c r="I35" s="208"/>
      <c r="J35" s="209"/>
    </row>
    <row r="36" spans="1:10" ht="34.5" customHeight="1">
      <c r="A36" s="92" t="s">
        <v>266</v>
      </c>
      <c r="B36" s="206">
        <v>3200</v>
      </c>
      <c r="C36" s="289">
        <f>SUM(C37:C40)</f>
        <v>0</v>
      </c>
      <c r="D36" s="289">
        <f>SUM(D37:D40)</f>
        <v>0</v>
      </c>
      <c r="E36" s="289">
        <f>SUM(E37:E40)</f>
        <v>0</v>
      </c>
      <c r="F36" s="289">
        <f t="shared" si="3"/>
        <v>4460</v>
      </c>
      <c r="G36" s="289">
        <f>SUM(G37:G40)</f>
        <v>0</v>
      </c>
      <c r="H36" s="289">
        <f>SUM(H37:H40)</f>
        <v>0</v>
      </c>
      <c r="I36" s="289">
        <f>SUM(I37:I40)</f>
        <v>1392</v>
      </c>
      <c r="J36" s="289">
        <f>SUM(J37:J40)</f>
        <v>3068</v>
      </c>
    </row>
    <row r="37" spans="1:10" ht="39" customHeight="1">
      <c r="A37" s="286" t="s">
        <v>267</v>
      </c>
      <c r="B37" s="162">
        <v>3210</v>
      </c>
      <c r="C37" s="288"/>
      <c r="D37" s="288"/>
      <c r="E37" s="288"/>
      <c r="F37" s="288">
        <f>SUM(G37:J37)</f>
        <v>0</v>
      </c>
      <c r="G37" s="288"/>
      <c r="H37" s="288"/>
      <c r="I37" s="288"/>
      <c r="J37" s="288"/>
    </row>
    <row r="38" spans="1:10" ht="39" customHeight="1">
      <c r="A38" s="286" t="s">
        <v>268</v>
      </c>
      <c r="B38" s="162">
        <v>3220</v>
      </c>
      <c r="C38" s="288"/>
      <c r="D38" s="288"/>
      <c r="E38" s="288"/>
      <c r="F38" s="288">
        <f>SUM(G38:J38)</f>
        <v>0</v>
      </c>
      <c r="G38" s="288"/>
      <c r="H38" s="288"/>
      <c r="I38" s="288"/>
      <c r="J38" s="288"/>
    </row>
    <row r="39" spans="1:10" ht="39" customHeight="1">
      <c r="A39" s="286" t="s">
        <v>48</v>
      </c>
      <c r="B39" s="162">
        <v>3230</v>
      </c>
      <c r="C39" s="288"/>
      <c r="D39" s="288"/>
      <c r="E39" s="288"/>
      <c r="F39" s="288">
        <f>SUM(G39:J39)</f>
        <v>0</v>
      </c>
      <c r="G39" s="288"/>
      <c r="H39" s="288"/>
      <c r="I39" s="288"/>
      <c r="J39" s="288"/>
    </row>
    <row r="40" spans="1:10" ht="39" customHeight="1">
      <c r="A40" s="286" t="s">
        <v>647</v>
      </c>
      <c r="B40" s="162">
        <v>3240</v>
      </c>
      <c r="C40" s="288"/>
      <c r="D40" s="288"/>
      <c r="E40" s="288"/>
      <c r="F40" s="288">
        <f t="shared" ref="F40:F50" si="4">SUM(G40:J40)</f>
        <v>4460</v>
      </c>
      <c r="G40" s="288"/>
      <c r="H40" s="288"/>
      <c r="I40" s="288">
        <v>1392</v>
      </c>
      <c r="J40" s="288">
        <v>3068</v>
      </c>
    </row>
    <row r="41" spans="1:10" ht="39" customHeight="1">
      <c r="A41" s="92" t="s">
        <v>269</v>
      </c>
      <c r="B41" s="206">
        <v>3255</v>
      </c>
      <c r="C41" s="289">
        <f>SUM(C42,C44,C51)</f>
        <v>-3060</v>
      </c>
      <c r="D41" s="289">
        <f t="shared" ref="D41:J41" si="5">SUM(D42,D44,D51)</f>
        <v>-1599</v>
      </c>
      <c r="E41" s="289">
        <f t="shared" si="5"/>
        <v>-3125</v>
      </c>
      <c r="F41" s="289">
        <f t="shared" si="4"/>
        <v>-8613</v>
      </c>
      <c r="G41" s="289">
        <f t="shared" si="5"/>
        <v>-280</v>
      </c>
      <c r="H41" s="289">
        <f t="shared" si="5"/>
        <v>-290</v>
      </c>
      <c r="I41" s="289">
        <f t="shared" si="5"/>
        <v>-1682</v>
      </c>
      <c r="J41" s="289">
        <f t="shared" si="5"/>
        <v>-6361</v>
      </c>
    </row>
    <row r="42" spans="1:10" ht="48" customHeight="1">
      <c r="A42" s="97" t="s">
        <v>389</v>
      </c>
      <c r="B42" s="210">
        <v>3260</v>
      </c>
      <c r="C42" s="214" t="str">
        <f>C43</f>
        <v>(    )</v>
      </c>
      <c r="D42" s="214" t="str">
        <f t="shared" ref="D42:J42" si="6">D43</f>
        <v>(    )</v>
      </c>
      <c r="E42" s="214" t="str">
        <f t="shared" si="6"/>
        <v>(    )</v>
      </c>
      <c r="F42" s="214">
        <f t="shared" si="4"/>
        <v>0</v>
      </c>
      <c r="G42" s="214" t="str">
        <f t="shared" si="6"/>
        <v>(    )</v>
      </c>
      <c r="H42" s="214" t="str">
        <f t="shared" si="6"/>
        <v>(    )</v>
      </c>
      <c r="I42" s="214" t="str">
        <f t="shared" si="6"/>
        <v>(    )</v>
      </c>
      <c r="J42" s="214" t="str">
        <f t="shared" si="6"/>
        <v>(    )</v>
      </c>
    </row>
    <row r="43" spans="1:10" ht="37.5" customHeight="1">
      <c r="A43" s="97" t="s">
        <v>390</v>
      </c>
      <c r="B43" s="210">
        <v>3261</v>
      </c>
      <c r="C43" s="214" t="s">
        <v>203</v>
      </c>
      <c r="D43" s="214" t="s">
        <v>203</v>
      </c>
      <c r="E43" s="214" t="s">
        <v>203</v>
      </c>
      <c r="F43" s="214">
        <f t="shared" si="4"/>
        <v>0</v>
      </c>
      <c r="G43" s="214" t="s">
        <v>203</v>
      </c>
      <c r="H43" s="214" t="s">
        <v>203</v>
      </c>
      <c r="I43" s="214" t="s">
        <v>203</v>
      </c>
      <c r="J43" s="214" t="s">
        <v>203</v>
      </c>
    </row>
    <row r="44" spans="1:10" ht="37.5" customHeight="1">
      <c r="A44" s="97" t="s">
        <v>391</v>
      </c>
      <c r="B44" s="210">
        <v>3270</v>
      </c>
      <c r="C44" s="288">
        <f>SUM(C45:C50)</f>
        <v>-3060</v>
      </c>
      <c r="D44" s="288">
        <f>SUM(D45:D50)</f>
        <v>-1599</v>
      </c>
      <c r="E44" s="288">
        <f>SUM(E45:E50)</f>
        <v>-3125</v>
      </c>
      <c r="F44" s="288">
        <f t="shared" si="4"/>
        <v>-8613</v>
      </c>
      <c r="G44" s="288">
        <f t="shared" ref="G44:J44" si="7">SUM(G45:G51)</f>
        <v>-280</v>
      </c>
      <c r="H44" s="288">
        <f t="shared" si="7"/>
        <v>-290</v>
      </c>
      <c r="I44" s="288">
        <f t="shared" si="7"/>
        <v>-1682</v>
      </c>
      <c r="J44" s="288">
        <f t="shared" si="7"/>
        <v>-6361</v>
      </c>
    </row>
    <row r="45" spans="1:10" ht="37.5" customHeight="1">
      <c r="A45" s="97" t="s">
        <v>394</v>
      </c>
      <c r="B45" s="210">
        <v>3271</v>
      </c>
      <c r="C45" s="214" t="s">
        <v>203</v>
      </c>
      <c r="D45" s="214" t="s">
        <v>203</v>
      </c>
      <c r="E45" s="214" t="s">
        <v>203</v>
      </c>
      <c r="F45" s="214">
        <f>SUM(G45:J45)</f>
        <v>0</v>
      </c>
      <c r="G45" s="214" t="s">
        <v>203</v>
      </c>
      <c r="H45" s="214" t="s">
        <v>203</v>
      </c>
      <c r="I45" s="214" t="s">
        <v>203</v>
      </c>
      <c r="J45" s="214" t="s">
        <v>203</v>
      </c>
    </row>
    <row r="46" spans="1:10" ht="39" customHeight="1">
      <c r="A46" s="286" t="s">
        <v>392</v>
      </c>
      <c r="B46" s="162">
        <v>3272</v>
      </c>
      <c r="C46" s="288">
        <v>-1200</v>
      </c>
      <c r="D46" s="288">
        <v>-399</v>
      </c>
      <c r="E46" s="288">
        <v>-2672</v>
      </c>
      <c r="F46" s="288">
        <f t="shared" si="4"/>
        <v>-3893</v>
      </c>
      <c r="G46" s="288">
        <v>-250</v>
      </c>
      <c r="H46" s="288">
        <v>-250</v>
      </c>
      <c r="I46" s="288">
        <v>-250</v>
      </c>
      <c r="J46" s="288">
        <v>-3143</v>
      </c>
    </row>
    <row r="47" spans="1:10" ht="49.5" customHeight="1">
      <c r="A47" s="286" t="s">
        <v>28</v>
      </c>
      <c r="B47" s="162">
        <v>3273</v>
      </c>
      <c r="C47" s="288">
        <v>-341</v>
      </c>
      <c r="D47" s="288">
        <v>-200</v>
      </c>
      <c r="E47" s="288">
        <v>-200</v>
      </c>
      <c r="F47" s="288">
        <f t="shared" si="4"/>
        <v>-260</v>
      </c>
      <c r="G47" s="288">
        <v>-30</v>
      </c>
      <c r="H47" s="288">
        <v>-40</v>
      </c>
      <c r="I47" s="288">
        <v>-40</v>
      </c>
      <c r="J47" s="288">
        <v>-150</v>
      </c>
    </row>
    <row r="48" spans="1:10" ht="39" customHeight="1">
      <c r="A48" s="286" t="s">
        <v>393</v>
      </c>
      <c r="B48" s="162">
        <v>3274</v>
      </c>
      <c r="C48" s="214">
        <v>-29</v>
      </c>
      <c r="D48" s="214" t="s">
        <v>203</v>
      </c>
      <c r="E48" s="214">
        <v>-25</v>
      </c>
      <c r="F48" s="214">
        <f t="shared" si="4"/>
        <v>0</v>
      </c>
      <c r="G48" s="214" t="s">
        <v>203</v>
      </c>
      <c r="H48" s="214" t="s">
        <v>203</v>
      </c>
      <c r="I48" s="214" t="s">
        <v>203</v>
      </c>
      <c r="J48" s="214" t="s">
        <v>203</v>
      </c>
    </row>
    <row r="49" spans="1:10" ht="55.5" customHeight="1">
      <c r="A49" s="286" t="s">
        <v>395</v>
      </c>
      <c r="B49" s="162">
        <v>3275</v>
      </c>
      <c r="C49" s="214">
        <v>-371</v>
      </c>
      <c r="D49" s="214">
        <v>-1000</v>
      </c>
      <c r="E49" s="214">
        <v>-5</v>
      </c>
      <c r="F49" s="214">
        <f t="shared" si="4"/>
        <v>-4460</v>
      </c>
      <c r="G49" s="214" t="s">
        <v>203</v>
      </c>
      <c r="H49" s="214" t="s">
        <v>203</v>
      </c>
      <c r="I49" s="214">
        <v>-1392</v>
      </c>
      <c r="J49" s="214">
        <v>-3068</v>
      </c>
    </row>
    <row r="50" spans="1:10" ht="36" customHeight="1">
      <c r="A50" s="286" t="s">
        <v>396</v>
      </c>
      <c r="B50" s="162">
        <v>3276</v>
      </c>
      <c r="C50" s="214">
        <v>-1119</v>
      </c>
      <c r="D50" s="214" t="s">
        <v>203</v>
      </c>
      <c r="E50" s="214">
        <v>-223</v>
      </c>
      <c r="F50" s="214">
        <f t="shared" si="4"/>
        <v>0</v>
      </c>
      <c r="G50" s="214" t="s">
        <v>203</v>
      </c>
      <c r="H50" s="214" t="s">
        <v>203</v>
      </c>
      <c r="I50" s="214" t="s">
        <v>203</v>
      </c>
      <c r="J50" s="214" t="s">
        <v>203</v>
      </c>
    </row>
    <row r="51" spans="1:10" ht="33" customHeight="1">
      <c r="A51" s="286" t="s">
        <v>314</v>
      </c>
      <c r="B51" s="162">
        <v>3280</v>
      </c>
      <c r="C51" s="214" t="s">
        <v>203</v>
      </c>
      <c r="D51" s="214" t="s">
        <v>203</v>
      </c>
      <c r="E51" s="214" t="s">
        <v>203</v>
      </c>
      <c r="F51" s="214">
        <f t="shared" ref="F51:F60" si="8">SUM(G51:J51)</f>
        <v>0</v>
      </c>
      <c r="G51" s="214" t="s">
        <v>203</v>
      </c>
      <c r="H51" s="214" t="s">
        <v>203</v>
      </c>
      <c r="I51" s="214" t="s">
        <v>203</v>
      </c>
      <c r="J51" s="214" t="s">
        <v>203</v>
      </c>
    </row>
    <row r="52" spans="1:10" ht="34.5" customHeight="1">
      <c r="A52" s="92" t="s">
        <v>116</v>
      </c>
      <c r="B52" s="206">
        <v>3295</v>
      </c>
      <c r="C52" s="289">
        <f>SUM(C36,C41)</f>
        <v>-3060</v>
      </c>
      <c r="D52" s="289">
        <f>SUM(D36,D41)</f>
        <v>-1599</v>
      </c>
      <c r="E52" s="289">
        <f>SUM(E36,E41)</f>
        <v>-3125</v>
      </c>
      <c r="F52" s="289">
        <f t="shared" si="8"/>
        <v>-4153</v>
      </c>
      <c r="G52" s="289">
        <f>SUM(G36,G41)</f>
        <v>-280</v>
      </c>
      <c r="H52" s="289">
        <f>SUM(H36,H41)</f>
        <v>-290</v>
      </c>
      <c r="I52" s="289">
        <f>SUM(I36,I41)</f>
        <v>-290</v>
      </c>
      <c r="J52" s="289">
        <f>SUM(J36,J41)</f>
        <v>-3293</v>
      </c>
    </row>
    <row r="53" spans="1:10" ht="34.5" customHeight="1">
      <c r="A53" s="96" t="s">
        <v>117</v>
      </c>
      <c r="B53" s="207"/>
      <c r="C53" s="208"/>
      <c r="D53" s="208"/>
      <c r="E53" s="208"/>
      <c r="F53" s="208"/>
      <c r="G53" s="208"/>
      <c r="H53" s="208"/>
      <c r="I53" s="208"/>
      <c r="J53" s="209"/>
    </row>
    <row r="54" spans="1:10" ht="34.5" customHeight="1">
      <c r="A54" s="92" t="s">
        <v>270</v>
      </c>
      <c r="B54" s="206">
        <v>3300</v>
      </c>
      <c r="C54" s="289">
        <f>SUM(C55,C56,C57)</f>
        <v>0</v>
      </c>
      <c r="D54" s="289">
        <f>SUM(D55,D56,D57)</f>
        <v>1000</v>
      </c>
      <c r="E54" s="289">
        <f>SUM(E55,E56,E57)</f>
        <v>1809</v>
      </c>
      <c r="F54" s="289">
        <f t="shared" si="8"/>
        <v>2988</v>
      </c>
      <c r="G54" s="289">
        <f>SUM(G55,G56,G57)</f>
        <v>0</v>
      </c>
      <c r="H54" s="289">
        <f>SUM(H55,H56,H57)</f>
        <v>0</v>
      </c>
      <c r="I54" s="289">
        <f>SUM(I55,I56,I57)</f>
        <v>0</v>
      </c>
      <c r="J54" s="289">
        <f>SUM(J55,J56,J57)</f>
        <v>2988</v>
      </c>
    </row>
    <row r="55" spans="1:10" ht="33" customHeight="1">
      <c r="A55" s="286" t="s">
        <v>271</v>
      </c>
      <c r="B55" s="162">
        <v>3310</v>
      </c>
      <c r="C55" s="288"/>
      <c r="D55" s="288"/>
      <c r="E55" s="288"/>
      <c r="F55" s="288">
        <f t="shared" si="8"/>
        <v>0</v>
      </c>
      <c r="G55" s="288">
        <f>'VII Статутн капіт'!G9</f>
        <v>0</v>
      </c>
      <c r="H55" s="288">
        <f>'VII Статутн капіт'!H9</f>
        <v>0</v>
      </c>
      <c r="I55" s="288">
        <f>'VII Статутн капіт'!I9</f>
        <v>0</v>
      </c>
      <c r="J55" s="288">
        <f>'VII Статутн капіт'!J9</f>
        <v>0</v>
      </c>
    </row>
    <row r="56" spans="1:10" ht="34.5" customHeight="1">
      <c r="A56" s="286" t="s">
        <v>397</v>
      </c>
      <c r="B56" s="162">
        <v>3320</v>
      </c>
      <c r="C56" s="288"/>
      <c r="D56" s="288">
        <v>1000</v>
      </c>
      <c r="E56" s="288">
        <v>1809</v>
      </c>
      <c r="F56" s="288">
        <f t="shared" si="8"/>
        <v>2988</v>
      </c>
      <c r="G56" s="288"/>
      <c r="H56" s="288"/>
      <c r="I56" s="288"/>
      <c r="J56" s="288">
        <v>2988</v>
      </c>
    </row>
    <row r="57" spans="1:10" ht="39" customHeight="1">
      <c r="A57" s="286" t="s">
        <v>383</v>
      </c>
      <c r="B57" s="162">
        <v>3330</v>
      </c>
      <c r="C57" s="288"/>
      <c r="D57" s="288"/>
      <c r="E57" s="288"/>
      <c r="F57" s="288">
        <f t="shared" si="8"/>
        <v>0</v>
      </c>
      <c r="G57" s="288"/>
      <c r="H57" s="288"/>
      <c r="I57" s="288"/>
      <c r="J57" s="288"/>
    </row>
    <row r="58" spans="1:10" ht="34.5" customHeight="1">
      <c r="A58" s="92" t="s">
        <v>272</v>
      </c>
      <c r="B58" s="206">
        <v>3345</v>
      </c>
      <c r="C58" s="289">
        <f>SUM(C59,C60,C61,C62,C63)</f>
        <v>-59</v>
      </c>
      <c r="D58" s="289">
        <f t="shared" ref="D58:J58" si="9">SUM(D59,D60,D61,D62,D63)</f>
        <v>-306</v>
      </c>
      <c r="E58" s="289">
        <f t="shared" si="9"/>
        <v>-265</v>
      </c>
      <c r="F58" s="289">
        <f t="shared" si="8"/>
        <v>-782</v>
      </c>
      <c r="G58" s="289">
        <f t="shared" si="9"/>
        <v>-200</v>
      </c>
      <c r="H58" s="289">
        <f t="shared" si="9"/>
        <v>-198</v>
      </c>
      <c r="I58" s="289">
        <f t="shared" si="9"/>
        <v>-193</v>
      </c>
      <c r="J58" s="289">
        <f t="shared" si="9"/>
        <v>-191</v>
      </c>
    </row>
    <row r="59" spans="1:10" ht="34.5" customHeight="1">
      <c r="A59" s="286" t="s">
        <v>273</v>
      </c>
      <c r="B59" s="162">
        <v>3350</v>
      </c>
      <c r="C59" s="214" t="s">
        <v>203</v>
      </c>
      <c r="D59" s="214" t="s">
        <v>203</v>
      </c>
      <c r="E59" s="214" t="s">
        <v>203</v>
      </c>
      <c r="F59" s="214">
        <f>SUM(G59:J59)</f>
        <v>0</v>
      </c>
      <c r="G59" s="214" t="s">
        <v>203</v>
      </c>
      <c r="H59" s="214" t="s">
        <v>203</v>
      </c>
      <c r="I59" s="214" t="s">
        <v>203</v>
      </c>
      <c r="J59" s="214" t="s">
        <v>203</v>
      </c>
    </row>
    <row r="60" spans="1:10" ht="39" customHeight="1">
      <c r="A60" s="286" t="s">
        <v>398</v>
      </c>
      <c r="B60" s="162">
        <v>3360</v>
      </c>
      <c r="C60" s="214" t="s">
        <v>203</v>
      </c>
      <c r="D60" s="214">
        <v>-100</v>
      </c>
      <c r="E60" s="214" t="s">
        <v>203</v>
      </c>
      <c r="F60" s="214">
        <f t="shared" si="8"/>
        <v>-452</v>
      </c>
      <c r="G60" s="214">
        <v>-113</v>
      </c>
      <c r="H60" s="214">
        <v>-113</v>
      </c>
      <c r="I60" s="214">
        <v>-113</v>
      </c>
      <c r="J60" s="214">
        <v>-113</v>
      </c>
    </row>
    <row r="61" spans="1:10" ht="36" customHeight="1">
      <c r="A61" s="286" t="s">
        <v>399</v>
      </c>
      <c r="B61" s="162">
        <v>3370</v>
      </c>
      <c r="C61" s="214">
        <v>-10</v>
      </c>
      <c r="D61" s="214">
        <v>-9</v>
      </c>
      <c r="E61" s="214">
        <v>-50</v>
      </c>
      <c r="F61" s="214">
        <f>SUM(G61:J61)</f>
        <v>-9</v>
      </c>
      <c r="G61" s="214">
        <v>-4</v>
      </c>
      <c r="H61" s="214">
        <v>-3</v>
      </c>
      <c r="I61" s="214">
        <v>-1</v>
      </c>
      <c r="J61" s="214">
        <v>-1</v>
      </c>
    </row>
    <row r="62" spans="1:10" ht="49.5" customHeight="1">
      <c r="A62" s="286" t="s">
        <v>400</v>
      </c>
      <c r="B62" s="162">
        <v>3380</v>
      </c>
      <c r="C62" s="214" t="s">
        <v>203</v>
      </c>
      <c r="D62" s="214" t="s">
        <v>203</v>
      </c>
      <c r="E62" s="214">
        <v>-18</v>
      </c>
      <c r="F62" s="214">
        <f>SUM(G62:J62)</f>
        <v>-124</v>
      </c>
      <c r="G62" s="214">
        <v>-34</v>
      </c>
      <c r="H62" s="214">
        <v>-32</v>
      </c>
      <c r="I62" s="214">
        <v>-30</v>
      </c>
      <c r="J62" s="214">
        <v>-28</v>
      </c>
    </row>
    <row r="63" spans="1:10" ht="34.5" customHeight="1">
      <c r="A63" s="286" t="s">
        <v>314</v>
      </c>
      <c r="B63" s="162">
        <v>3390</v>
      </c>
      <c r="C63" s="288">
        <v>-49</v>
      </c>
      <c r="D63" s="288">
        <v>-197</v>
      </c>
      <c r="E63" s="288">
        <v>-197</v>
      </c>
      <c r="F63" s="288">
        <f>SUM(G63:J63)</f>
        <v>-197</v>
      </c>
      <c r="G63" s="288">
        <v>-49</v>
      </c>
      <c r="H63" s="288">
        <v>-50</v>
      </c>
      <c r="I63" s="288">
        <v>-49</v>
      </c>
      <c r="J63" s="288">
        <v>-49</v>
      </c>
    </row>
    <row r="64" spans="1:10" ht="31.5" customHeight="1">
      <c r="A64" s="92" t="s">
        <v>118</v>
      </c>
      <c r="B64" s="206">
        <v>3395</v>
      </c>
      <c r="C64" s="289">
        <f>SUM(C54,C58)</f>
        <v>-59</v>
      </c>
      <c r="D64" s="289">
        <f>SUM(D54,D58)</f>
        <v>694</v>
      </c>
      <c r="E64" s="289">
        <f>SUM(E54,E58)</f>
        <v>1544</v>
      </c>
      <c r="F64" s="289">
        <f>SUM(G64:J64)</f>
        <v>2206</v>
      </c>
      <c r="G64" s="289">
        <f>SUM(G54,G58)</f>
        <v>-200</v>
      </c>
      <c r="H64" s="289">
        <f>SUM(H54,H58)</f>
        <v>-198</v>
      </c>
      <c r="I64" s="289">
        <f>SUM(I54,I58)</f>
        <v>-193</v>
      </c>
      <c r="J64" s="289">
        <f>SUM(J54,J58)</f>
        <v>2797</v>
      </c>
    </row>
    <row r="65" spans="1:10" ht="30" customHeight="1">
      <c r="A65" s="92" t="s">
        <v>29</v>
      </c>
      <c r="B65" s="206">
        <v>3400</v>
      </c>
      <c r="C65" s="289">
        <f t="shared" ref="C65:J65" si="10">SUM(C34,C52,C64)</f>
        <v>-451</v>
      </c>
      <c r="D65" s="289">
        <f t="shared" si="10"/>
        <v>-43</v>
      </c>
      <c r="E65" s="289">
        <f t="shared" si="10"/>
        <v>129</v>
      </c>
      <c r="F65" s="289">
        <f t="shared" si="10"/>
        <v>-16</v>
      </c>
      <c r="G65" s="289">
        <f t="shared" si="10"/>
        <v>101</v>
      </c>
      <c r="H65" s="289">
        <f t="shared" si="10"/>
        <v>2</v>
      </c>
      <c r="I65" s="289">
        <f t="shared" si="10"/>
        <v>-102</v>
      </c>
      <c r="J65" s="289">
        <f t="shared" si="10"/>
        <v>-17</v>
      </c>
    </row>
    <row r="66" spans="1:10" ht="37.5" customHeight="1">
      <c r="A66" s="286" t="s">
        <v>401</v>
      </c>
      <c r="B66" s="162">
        <v>3405</v>
      </c>
      <c r="C66" s="288">
        <v>780</v>
      </c>
      <c r="D66" s="288">
        <v>558</v>
      </c>
      <c r="E66" s="288">
        <v>329</v>
      </c>
      <c r="F66" s="288">
        <v>458</v>
      </c>
      <c r="G66" s="288">
        <v>458</v>
      </c>
      <c r="H66" s="288">
        <v>559</v>
      </c>
      <c r="I66" s="288">
        <v>561</v>
      </c>
      <c r="J66" s="288">
        <v>459</v>
      </c>
    </row>
    <row r="67" spans="1:10" ht="34.5" customHeight="1">
      <c r="A67" s="286" t="s">
        <v>120</v>
      </c>
      <c r="B67" s="162">
        <v>3410</v>
      </c>
      <c r="C67" s="288"/>
      <c r="D67" s="288"/>
      <c r="E67" s="288"/>
      <c r="F67" s="288">
        <f>SUM(G67:J67)</f>
        <v>0</v>
      </c>
      <c r="G67" s="288"/>
      <c r="H67" s="288"/>
      <c r="I67" s="288"/>
      <c r="J67" s="288"/>
    </row>
    <row r="68" spans="1:10" ht="36" customHeight="1">
      <c r="A68" s="286" t="s">
        <v>402</v>
      </c>
      <c r="B68" s="162">
        <v>3415</v>
      </c>
      <c r="C68" s="288">
        <f>SUM(C66,C65,C67)</f>
        <v>329</v>
      </c>
      <c r="D68" s="288">
        <f t="shared" ref="D68:J68" si="11">SUM(D66,D65,D67)</f>
        <v>515</v>
      </c>
      <c r="E68" s="288">
        <f t="shared" si="11"/>
        <v>458</v>
      </c>
      <c r="F68" s="288">
        <f t="shared" si="11"/>
        <v>442</v>
      </c>
      <c r="G68" s="288">
        <f t="shared" si="11"/>
        <v>559</v>
      </c>
      <c r="H68" s="288">
        <f t="shared" si="11"/>
        <v>561</v>
      </c>
      <c r="I68" s="288">
        <f t="shared" si="11"/>
        <v>459</v>
      </c>
      <c r="J68" s="288">
        <f t="shared" si="11"/>
        <v>442</v>
      </c>
    </row>
    <row r="69" spans="1:10" s="324" customFormat="1" ht="20.100000000000001" customHeight="1">
      <c r="A69" s="52"/>
      <c r="B69" s="211"/>
      <c r="C69" s="165"/>
      <c r="D69" s="212"/>
      <c r="E69" s="212"/>
      <c r="F69" s="213"/>
      <c r="G69" s="212"/>
      <c r="H69" s="212"/>
      <c r="I69" s="212"/>
      <c r="J69" s="212"/>
    </row>
    <row r="70" spans="1:10" s="271" customFormat="1" ht="34.5" customHeight="1">
      <c r="A70" s="305" t="s">
        <v>654</v>
      </c>
      <c r="B70" s="173"/>
      <c r="C70" s="413" t="s">
        <v>87</v>
      </c>
      <c r="D70" s="414"/>
      <c r="E70" s="414"/>
      <c r="F70" s="414"/>
      <c r="G70" s="174"/>
      <c r="H70" s="385" t="s">
        <v>558</v>
      </c>
      <c r="I70" s="385"/>
      <c r="J70" s="385"/>
    </row>
    <row r="71" spans="1:10" ht="36" customHeight="1">
      <c r="A71" s="274" t="s">
        <v>375</v>
      </c>
      <c r="B71" s="271"/>
      <c r="C71" s="367" t="s">
        <v>70</v>
      </c>
      <c r="D71" s="367"/>
      <c r="E71" s="367"/>
      <c r="F71" s="367"/>
      <c r="G71" s="275"/>
      <c r="H71" s="376" t="s">
        <v>84</v>
      </c>
      <c r="I71" s="376"/>
      <c r="J71" s="376"/>
    </row>
    <row r="72" spans="1:10">
      <c r="C72" s="273"/>
    </row>
    <row r="73" spans="1:10">
      <c r="C73" s="273"/>
    </row>
    <row r="74" spans="1:10">
      <c r="C74" s="273"/>
    </row>
    <row r="75" spans="1:10">
      <c r="C75" s="273"/>
    </row>
    <row r="76" spans="1:10">
      <c r="C76" s="273"/>
    </row>
    <row r="77" spans="1:10">
      <c r="C77" s="273"/>
    </row>
    <row r="78" spans="1:10">
      <c r="C78" s="273"/>
    </row>
    <row r="79" spans="1:10">
      <c r="C79" s="273"/>
    </row>
    <row r="80" spans="1:10">
      <c r="C80" s="273"/>
    </row>
    <row r="81" spans="3:3">
      <c r="C81" s="273"/>
    </row>
    <row r="82" spans="3:3">
      <c r="C82" s="273"/>
    </row>
    <row r="83" spans="3:3">
      <c r="C83" s="273"/>
    </row>
    <row r="84" spans="3:3">
      <c r="C84" s="273"/>
    </row>
    <row r="85" spans="3:3">
      <c r="C85" s="273"/>
    </row>
    <row r="86" spans="3:3">
      <c r="C86" s="273"/>
    </row>
    <row r="87" spans="3:3">
      <c r="C87" s="273"/>
    </row>
    <row r="88" spans="3:3">
      <c r="C88" s="273"/>
    </row>
    <row r="89" spans="3:3">
      <c r="C89" s="273"/>
    </row>
    <row r="90" spans="3:3">
      <c r="C90" s="273"/>
    </row>
    <row r="91" spans="3:3">
      <c r="C91" s="273"/>
    </row>
    <row r="92" spans="3:3">
      <c r="C92" s="273"/>
    </row>
    <row r="93" spans="3:3">
      <c r="C93" s="273"/>
    </row>
    <row r="94" spans="3:3">
      <c r="C94" s="273"/>
    </row>
    <row r="95" spans="3:3">
      <c r="C95" s="273"/>
    </row>
    <row r="96" spans="3:3">
      <c r="C96" s="273"/>
    </row>
    <row r="97" spans="3:3">
      <c r="C97" s="273"/>
    </row>
    <row r="98" spans="3:3">
      <c r="C98" s="273"/>
    </row>
    <row r="99" spans="3:3">
      <c r="C99" s="273"/>
    </row>
    <row r="100" spans="3:3">
      <c r="C100" s="273"/>
    </row>
    <row r="101" spans="3:3">
      <c r="C101" s="273"/>
    </row>
    <row r="102" spans="3:3">
      <c r="C102" s="273"/>
    </row>
  </sheetData>
  <mergeCells count="12">
    <mergeCell ref="C71:F71"/>
    <mergeCell ref="H71:J71"/>
    <mergeCell ref="C70:F70"/>
    <mergeCell ref="H70:J70"/>
    <mergeCell ref="A2:J2"/>
    <mergeCell ref="A4:A5"/>
    <mergeCell ref="B4:B5"/>
    <mergeCell ref="C4:C5"/>
    <mergeCell ref="D4:D5"/>
    <mergeCell ref="E4:E5"/>
    <mergeCell ref="F4:F5"/>
    <mergeCell ref="G4:J4"/>
  </mergeCells>
  <phoneticPr fontId="3" type="noConversion"/>
  <pageMargins left="0.23622047244094491" right="0.15748031496062992" top="0.19685039370078741" bottom="0.19685039370078741" header="0.31496062992125984" footer="0.51181102362204722"/>
  <pageSetup paperSize="9" scale="60" orientation="landscape" r:id="rId1"/>
  <headerFooter alignWithMargins="0"/>
  <ignoredErrors>
    <ignoredError sqref="F18 F34 F36 F52 F56 F60 F54 F64 F21 F8 F41:F42 F44 F58" formula="1"/>
    <ignoredError sqref="F20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2:O312"/>
  <sheetViews>
    <sheetView view="pageBreakPreview" topLeftCell="A76" zoomScale="70" zoomScaleSheetLayoutView="70" workbookViewId="0">
      <selection activeCell="A89" sqref="A89"/>
    </sheetView>
  </sheetViews>
  <sheetFormatPr defaultRowHeight="18.75"/>
  <cols>
    <col min="1" max="1" width="71.28515625" style="35" customWidth="1"/>
    <col min="2" max="2" width="12" style="303" customWidth="1"/>
    <col min="3" max="3" width="16.140625" style="303" customWidth="1"/>
    <col min="4" max="4" width="16.7109375" style="303" customWidth="1"/>
    <col min="5" max="5" width="16.140625" style="303" customWidth="1"/>
    <col min="6" max="6" width="16" style="303" customWidth="1"/>
    <col min="7" max="7" width="16.28515625" style="35" customWidth="1"/>
    <col min="8" max="8" width="16.85546875" style="35" customWidth="1"/>
    <col min="9" max="9" width="16.140625" style="35" customWidth="1"/>
    <col min="10" max="10" width="16.42578125" style="35" customWidth="1"/>
    <col min="11" max="16384" width="9.140625" style="35"/>
  </cols>
  <sheetData>
    <row r="2" spans="1:10" ht="22.5">
      <c r="A2" s="357" t="s">
        <v>567</v>
      </c>
      <c r="B2" s="357"/>
      <c r="C2" s="357"/>
      <c r="D2" s="357"/>
      <c r="E2" s="357"/>
      <c r="F2" s="357"/>
      <c r="G2" s="357"/>
      <c r="H2" s="357"/>
    </row>
    <row r="3" spans="1:10">
      <c r="A3" s="309"/>
      <c r="B3" s="310"/>
      <c r="C3" s="309"/>
      <c r="D3" s="309"/>
      <c r="E3" s="309"/>
      <c r="F3" s="310"/>
      <c r="G3" s="309"/>
      <c r="H3" s="309"/>
      <c r="J3" s="35" t="s">
        <v>416</v>
      </c>
    </row>
    <row r="4" spans="1:10" ht="41.25" customHeight="1">
      <c r="A4" s="417" t="s">
        <v>167</v>
      </c>
      <c r="B4" s="419" t="s">
        <v>17</v>
      </c>
      <c r="C4" s="419" t="s">
        <v>440</v>
      </c>
      <c r="D4" s="419" t="s">
        <v>438</v>
      </c>
      <c r="E4" s="419" t="s">
        <v>432</v>
      </c>
      <c r="F4" s="421" t="s">
        <v>439</v>
      </c>
      <c r="G4" s="423" t="s">
        <v>338</v>
      </c>
      <c r="H4" s="424"/>
      <c r="I4" s="424"/>
      <c r="J4" s="425"/>
    </row>
    <row r="5" spans="1:10" ht="54" customHeight="1">
      <c r="A5" s="418"/>
      <c r="B5" s="420"/>
      <c r="C5" s="420"/>
      <c r="D5" s="420"/>
      <c r="E5" s="420"/>
      <c r="F5" s="422"/>
      <c r="G5" s="279" t="s">
        <v>130</v>
      </c>
      <c r="H5" s="279" t="s">
        <v>131</v>
      </c>
      <c r="I5" s="279" t="s">
        <v>132</v>
      </c>
      <c r="J5" s="279" t="s">
        <v>64</v>
      </c>
    </row>
    <row r="6" spans="1:10" ht="23.25" customHeight="1">
      <c r="A6" s="311">
        <v>1</v>
      </c>
      <c r="B6" s="291">
        <v>2</v>
      </c>
      <c r="C6" s="291">
        <v>3</v>
      </c>
      <c r="D6" s="291">
        <v>4</v>
      </c>
      <c r="E6" s="291">
        <v>5</v>
      </c>
      <c r="F6" s="291">
        <v>6</v>
      </c>
      <c r="G6" s="291">
        <v>7</v>
      </c>
      <c r="H6" s="291">
        <v>8</v>
      </c>
      <c r="I6" s="311">
        <v>9</v>
      </c>
      <c r="J6" s="311">
        <v>10</v>
      </c>
    </row>
    <row r="7" spans="1:10" ht="30.75" customHeight="1">
      <c r="A7" s="151" t="s">
        <v>114</v>
      </c>
      <c r="B7" s="291"/>
      <c r="C7" s="292"/>
      <c r="D7" s="292"/>
      <c r="E7" s="292"/>
      <c r="F7" s="292"/>
      <c r="G7" s="292"/>
      <c r="H7" s="292"/>
      <c r="I7" s="236"/>
      <c r="J7" s="236"/>
    </row>
    <row r="8" spans="1:10" ht="39.75" customHeight="1">
      <c r="A8" s="151" t="s">
        <v>421</v>
      </c>
      <c r="B8" s="312"/>
      <c r="C8" s="292"/>
      <c r="D8" s="292"/>
      <c r="E8" s="292"/>
      <c r="F8" s="292"/>
      <c r="G8" s="292"/>
      <c r="H8" s="292"/>
      <c r="I8" s="236"/>
      <c r="J8" s="236"/>
    </row>
    <row r="9" spans="1:10" ht="27.75" customHeight="1">
      <c r="A9" s="251" t="s">
        <v>423</v>
      </c>
      <c r="B9" s="312">
        <v>3080</v>
      </c>
      <c r="C9" s="289">
        <f>SUM(C10:C13)</f>
        <v>233</v>
      </c>
      <c r="D9" s="289">
        <f t="shared" ref="D9:J9" si="0">SUM(D10:D13)</f>
        <v>1752</v>
      </c>
      <c r="E9" s="289">
        <f t="shared" si="0"/>
        <v>1065</v>
      </c>
      <c r="F9" s="289">
        <f>SUM(G9:J9)</f>
        <v>1084</v>
      </c>
      <c r="G9" s="289">
        <f t="shared" si="0"/>
        <v>271</v>
      </c>
      <c r="H9" s="289">
        <f t="shared" si="0"/>
        <v>271</v>
      </c>
      <c r="I9" s="289">
        <f t="shared" si="0"/>
        <v>271</v>
      </c>
      <c r="J9" s="289">
        <f t="shared" si="0"/>
        <v>271</v>
      </c>
    </row>
    <row r="10" spans="1:10" ht="54" customHeight="1">
      <c r="A10" s="285" t="s">
        <v>626</v>
      </c>
      <c r="B10" s="291"/>
      <c r="C10" s="288">
        <v>233</v>
      </c>
      <c r="D10" s="288">
        <v>0</v>
      </c>
      <c r="E10" s="288">
        <v>0</v>
      </c>
      <c r="F10" s="288">
        <f>SUM(G10:J10)</f>
        <v>0</v>
      </c>
      <c r="G10" s="288">
        <v>0</v>
      </c>
      <c r="H10" s="288">
        <v>0</v>
      </c>
      <c r="I10" s="237">
        <v>0</v>
      </c>
      <c r="J10" s="237">
        <v>0</v>
      </c>
    </row>
    <row r="11" spans="1:10" ht="27.75" customHeight="1">
      <c r="A11" s="285" t="s">
        <v>544</v>
      </c>
      <c r="B11" s="291"/>
      <c r="C11" s="288"/>
      <c r="D11" s="59">
        <v>52</v>
      </c>
      <c r="E11" s="59">
        <v>30</v>
      </c>
      <c r="F11" s="288">
        <f t="shared" ref="F11:F13" si="1">SUM(G11:J11)</f>
        <v>40</v>
      </c>
      <c r="G11" s="59">
        <v>10</v>
      </c>
      <c r="H11" s="59">
        <v>10</v>
      </c>
      <c r="I11" s="59">
        <v>10</v>
      </c>
      <c r="J11" s="59">
        <v>10</v>
      </c>
    </row>
    <row r="12" spans="1:10" ht="27.75" customHeight="1">
      <c r="A12" s="285" t="s">
        <v>545</v>
      </c>
      <c r="B12" s="291"/>
      <c r="C12" s="288">
        <v>0</v>
      </c>
      <c r="D12" s="59">
        <v>3</v>
      </c>
      <c r="E12" s="59">
        <v>3</v>
      </c>
      <c r="F12" s="288">
        <f t="shared" si="1"/>
        <v>3</v>
      </c>
      <c r="G12" s="59">
        <v>1</v>
      </c>
      <c r="H12" s="59">
        <v>1</v>
      </c>
      <c r="I12" s="59">
        <v>1</v>
      </c>
      <c r="J12" s="59"/>
    </row>
    <row r="13" spans="1:10" ht="24.75" customHeight="1">
      <c r="A13" s="285" t="s">
        <v>546</v>
      </c>
      <c r="B13" s="291"/>
      <c r="C13" s="288"/>
      <c r="D13" s="59">
        <v>1697</v>
      </c>
      <c r="E13" s="59">
        <v>1032</v>
      </c>
      <c r="F13" s="288">
        <f t="shared" si="1"/>
        <v>1041</v>
      </c>
      <c r="G13" s="59">
        <v>260</v>
      </c>
      <c r="H13" s="59">
        <v>260</v>
      </c>
      <c r="I13" s="59">
        <v>260</v>
      </c>
      <c r="J13" s="59">
        <v>261</v>
      </c>
    </row>
    <row r="14" spans="1:10" s="314" customFormat="1" ht="26.25" customHeight="1">
      <c r="A14" s="151" t="s">
        <v>259</v>
      </c>
      <c r="B14" s="313"/>
      <c r="C14" s="225"/>
      <c r="D14" s="225"/>
      <c r="E14" s="225"/>
      <c r="F14" s="225"/>
      <c r="G14" s="225"/>
      <c r="H14" s="225"/>
      <c r="I14" s="266"/>
      <c r="J14" s="266"/>
    </row>
    <row r="15" spans="1:10" s="314" customFormat="1" ht="27" customHeight="1">
      <c r="A15" s="251" t="s">
        <v>251</v>
      </c>
      <c r="B15" s="313">
        <v>3170</v>
      </c>
      <c r="C15" s="193">
        <f>SUM(C16:C19)</f>
        <v>-218</v>
      </c>
      <c r="D15" s="193">
        <f t="shared" ref="D15:J15" si="2">SUM(D16:D19)</f>
        <v>-36</v>
      </c>
      <c r="E15" s="193">
        <f t="shared" si="2"/>
        <v>-174</v>
      </c>
      <c r="F15" s="193">
        <f>SUM(G15:J15)</f>
        <v>-178</v>
      </c>
      <c r="G15" s="193">
        <f t="shared" si="2"/>
        <v>-44</v>
      </c>
      <c r="H15" s="193">
        <f t="shared" si="2"/>
        <v>-44</v>
      </c>
      <c r="I15" s="193">
        <f t="shared" si="2"/>
        <v>-44</v>
      </c>
      <c r="J15" s="193">
        <f t="shared" si="2"/>
        <v>-46</v>
      </c>
    </row>
    <row r="16" spans="1:10" s="314" customFormat="1" ht="32.25" customHeight="1">
      <c r="A16" s="285" t="s">
        <v>627</v>
      </c>
      <c r="B16" s="255"/>
      <c r="C16" s="187">
        <v>-10</v>
      </c>
      <c r="D16" s="187">
        <v>-36</v>
      </c>
      <c r="E16" s="187">
        <v>-16</v>
      </c>
      <c r="F16" s="187">
        <f>SUM(G16:J16)</f>
        <v>-20</v>
      </c>
      <c r="G16" s="187">
        <v>-5</v>
      </c>
      <c r="H16" s="187">
        <v>-5</v>
      </c>
      <c r="I16" s="187">
        <v>-5</v>
      </c>
      <c r="J16" s="187">
        <v>-5</v>
      </c>
    </row>
    <row r="17" spans="1:10" s="314" customFormat="1" ht="27" customHeight="1">
      <c r="A17" s="285" t="s">
        <v>628</v>
      </c>
      <c r="B17" s="255"/>
      <c r="C17" s="187">
        <v>-150</v>
      </c>
      <c r="D17" s="187"/>
      <c r="E17" s="187">
        <v>-145</v>
      </c>
      <c r="F17" s="187">
        <f t="shared" ref="F17:F19" si="3">SUM(G17:J17)</f>
        <v>-145</v>
      </c>
      <c r="G17" s="187">
        <v>-36</v>
      </c>
      <c r="H17" s="187">
        <v>-36</v>
      </c>
      <c r="I17" s="187">
        <v>-36</v>
      </c>
      <c r="J17" s="187">
        <v>-37</v>
      </c>
    </row>
    <row r="18" spans="1:10" s="314" customFormat="1" ht="27" customHeight="1">
      <c r="A18" s="285" t="s">
        <v>629</v>
      </c>
      <c r="B18" s="255"/>
      <c r="C18" s="187">
        <v>-45</v>
      </c>
      <c r="D18" s="187"/>
      <c r="E18" s="187"/>
      <c r="F18" s="187">
        <f t="shared" si="3"/>
        <v>0</v>
      </c>
      <c r="G18" s="187"/>
      <c r="H18" s="187"/>
      <c r="I18" s="187"/>
      <c r="J18" s="187"/>
    </row>
    <row r="19" spans="1:10" ht="24.75" customHeight="1">
      <c r="A19" s="285" t="s">
        <v>630</v>
      </c>
      <c r="B19" s="291"/>
      <c r="C19" s="187">
        <v>-13</v>
      </c>
      <c r="D19" s="187"/>
      <c r="E19" s="187">
        <v>-13</v>
      </c>
      <c r="F19" s="187">
        <f t="shared" si="3"/>
        <v>-13</v>
      </c>
      <c r="G19" s="187">
        <v>-3</v>
      </c>
      <c r="H19" s="187">
        <v>-3</v>
      </c>
      <c r="I19" s="187">
        <v>-3</v>
      </c>
      <c r="J19" s="187">
        <v>-4</v>
      </c>
    </row>
    <row r="20" spans="1:10" s="314" customFormat="1" ht="40.5" customHeight="1">
      <c r="A20" s="151" t="s">
        <v>115</v>
      </c>
      <c r="B20" s="313"/>
      <c r="C20" s="225"/>
      <c r="D20" s="225"/>
      <c r="E20" s="225"/>
      <c r="F20" s="292"/>
      <c r="G20" s="225"/>
      <c r="H20" s="225"/>
      <c r="I20" s="225"/>
      <c r="J20" s="225"/>
    </row>
    <row r="21" spans="1:10" s="314" customFormat="1" ht="38.25" customHeight="1">
      <c r="A21" s="151" t="s">
        <v>266</v>
      </c>
      <c r="B21" s="313"/>
      <c r="C21" s="225"/>
      <c r="D21" s="225"/>
      <c r="E21" s="225"/>
      <c r="F21" s="292"/>
      <c r="G21" s="225"/>
      <c r="H21" s="225"/>
      <c r="I21" s="225"/>
      <c r="J21" s="225"/>
    </row>
    <row r="22" spans="1:10" s="314" customFormat="1" ht="45" customHeight="1">
      <c r="A22" s="92" t="s">
        <v>391</v>
      </c>
      <c r="B22" s="315"/>
      <c r="C22" s="289">
        <f>C23+C67+C72+C75+C80</f>
        <v>-3060</v>
      </c>
      <c r="D22" s="289">
        <f t="shared" ref="D22:J22" si="4">D23+D67+D72+D75+D80</f>
        <v>-1599</v>
      </c>
      <c r="E22" s="289">
        <f t="shared" si="4"/>
        <v>-3107</v>
      </c>
      <c r="F22" s="289">
        <f>SUM(G22:J22)</f>
        <v>-8613</v>
      </c>
      <c r="G22" s="289">
        <f t="shared" si="4"/>
        <v>-280</v>
      </c>
      <c r="H22" s="289">
        <f t="shared" si="4"/>
        <v>-290</v>
      </c>
      <c r="I22" s="289">
        <f t="shared" si="4"/>
        <v>-1682</v>
      </c>
      <c r="J22" s="289">
        <f t="shared" si="4"/>
        <v>-6361</v>
      </c>
    </row>
    <row r="23" spans="1:10" s="314" customFormat="1" ht="45" customHeight="1">
      <c r="A23" s="69" t="s">
        <v>424</v>
      </c>
      <c r="B23" s="313">
        <v>3272</v>
      </c>
      <c r="C23" s="193">
        <f>SUM(C24:C60)</f>
        <v>-1200</v>
      </c>
      <c r="D23" s="193">
        <f t="shared" ref="D23:I23" si="5">SUM(D24:D60)</f>
        <v>-399</v>
      </c>
      <c r="E23" s="193">
        <f t="shared" si="5"/>
        <v>-2672</v>
      </c>
      <c r="F23" s="193">
        <f>SUM(G23:J23)</f>
        <v>-3893</v>
      </c>
      <c r="G23" s="193">
        <f t="shared" si="5"/>
        <v>-250</v>
      </c>
      <c r="H23" s="193">
        <f t="shared" si="5"/>
        <v>-250</v>
      </c>
      <c r="I23" s="193">
        <f t="shared" si="5"/>
        <v>-250</v>
      </c>
      <c r="J23" s="193">
        <f>SUM(J24:J66)</f>
        <v>-3143</v>
      </c>
    </row>
    <row r="24" spans="1:10" s="314" customFormat="1" ht="26.25" customHeight="1">
      <c r="A24" s="42" t="s">
        <v>631</v>
      </c>
      <c r="B24" s="255"/>
      <c r="C24" s="189">
        <v>-124</v>
      </c>
      <c r="D24" s="189"/>
      <c r="E24" s="189"/>
      <c r="F24" s="189">
        <f>SUM(G24:J24)</f>
        <v>0</v>
      </c>
      <c r="G24" s="189"/>
      <c r="H24" s="189"/>
      <c r="I24" s="189"/>
      <c r="J24" s="189"/>
    </row>
    <row r="25" spans="1:10" s="314" customFormat="1" ht="26.25" customHeight="1">
      <c r="A25" s="42" t="s">
        <v>570</v>
      </c>
      <c r="B25" s="255"/>
      <c r="C25" s="189">
        <v>-21</v>
      </c>
      <c r="D25" s="189"/>
      <c r="E25" s="189"/>
      <c r="F25" s="189">
        <f t="shared" ref="F25:F87" si="6">SUM(G25:J25)</f>
        <v>0</v>
      </c>
      <c r="G25" s="189"/>
      <c r="H25" s="189"/>
      <c r="I25" s="189"/>
      <c r="J25" s="189"/>
    </row>
    <row r="26" spans="1:10" s="314" customFormat="1" ht="29.25" customHeight="1">
      <c r="A26" s="42" t="s">
        <v>571</v>
      </c>
      <c r="B26" s="255"/>
      <c r="C26" s="189">
        <v>-9</v>
      </c>
      <c r="D26" s="189">
        <v>0</v>
      </c>
      <c r="E26" s="189">
        <v>0</v>
      </c>
      <c r="F26" s="189">
        <f t="shared" si="6"/>
        <v>0</v>
      </c>
      <c r="G26" s="189">
        <v>0</v>
      </c>
      <c r="H26" s="189">
        <v>0</v>
      </c>
      <c r="I26" s="189">
        <v>0</v>
      </c>
      <c r="J26" s="189">
        <v>0</v>
      </c>
    </row>
    <row r="27" spans="1:10" s="314" customFormat="1" ht="29.25" customHeight="1">
      <c r="A27" s="42" t="s">
        <v>569</v>
      </c>
      <c r="B27" s="255"/>
      <c r="C27" s="189">
        <v>-30</v>
      </c>
      <c r="D27" s="189">
        <v>0</v>
      </c>
      <c r="E27" s="189">
        <v>0</v>
      </c>
      <c r="F27" s="189">
        <f t="shared" si="6"/>
        <v>0</v>
      </c>
      <c r="G27" s="189">
        <v>0</v>
      </c>
      <c r="H27" s="189">
        <v>0</v>
      </c>
      <c r="I27" s="189">
        <v>0</v>
      </c>
      <c r="J27" s="189">
        <v>0</v>
      </c>
    </row>
    <row r="28" spans="1:10" s="314" customFormat="1" ht="29.25" customHeight="1">
      <c r="A28" s="42" t="s">
        <v>632</v>
      </c>
      <c r="B28" s="255"/>
      <c r="C28" s="189">
        <v>-329</v>
      </c>
      <c r="D28" s="189">
        <v>0</v>
      </c>
      <c r="E28" s="189">
        <v>0</v>
      </c>
      <c r="F28" s="189">
        <f t="shared" si="6"/>
        <v>-600</v>
      </c>
      <c r="G28" s="189">
        <v>-150</v>
      </c>
      <c r="H28" s="189">
        <v>-140</v>
      </c>
      <c r="I28" s="189">
        <v>-150</v>
      </c>
      <c r="J28" s="189">
        <v>-160</v>
      </c>
    </row>
    <row r="29" spans="1:10" s="314" customFormat="1" ht="29.25" customHeight="1">
      <c r="A29" s="42" t="s">
        <v>572</v>
      </c>
      <c r="B29" s="255"/>
      <c r="C29" s="189">
        <v>-9</v>
      </c>
      <c r="D29" s="189">
        <v>0</v>
      </c>
      <c r="E29" s="189">
        <v>-33</v>
      </c>
      <c r="F29" s="189">
        <f t="shared" si="6"/>
        <v>-35</v>
      </c>
      <c r="G29" s="189">
        <v>0</v>
      </c>
      <c r="H29" s="189">
        <v>0</v>
      </c>
      <c r="I29" s="189">
        <v>-35</v>
      </c>
      <c r="J29" s="189">
        <v>0</v>
      </c>
    </row>
    <row r="30" spans="1:10" s="314" customFormat="1" ht="27" customHeight="1">
      <c r="A30" s="42" t="s">
        <v>573</v>
      </c>
      <c r="B30" s="255"/>
      <c r="C30" s="189">
        <v>-8</v>
      </c>
      <c r="D30" s="189">
        <v>0</v>
      </c>
      <c r="E30" s="189">
        <v>0</v>
      </c>
      <c r="F30" s="189">
        <f t="shared" si="6"/>
        <v>0</v>
      </c>
      <c r="G30" s="189">
        <v>0</v>
      </c>
      <c r="H30" s="189">
        <v>0</v>
      </c>
      <c r="I30" s="189">
        <v>0</v>
      </c>
      <c r="J30" s="189">
        <v>0</v>
      </c>
    </row>
    <row r="31" spans="1:10" s="314" customFormat="1" ht="27" customHeight="1">
      <c r="A31" s="42" t="s">
        <v>574</v>
      </c>
      <c r="B31" s="255"/>
      <c r="C31" s="189">
        <v>-31</v>
      </c>
      <c r="D31" s="189">
        <v>0</v>
      </c>
      <c r="E31" s="189">
        <v>0</v>
      </c>
      <c r="F31" s="189">
        <f t="shared" si="6"/>
        <v>0</v>
      </c>
      <c r="G31" s="189">
        <v>0</v>
      </c>
      <c r="H31" s="189">
        <v>0</v>
      </c>
      <c r="I31" s="189">
        <v>0</v>
      </c>
      <c r="J31" s="189">
        <v>0</v>
      </c>
    </row>
    <row r="32" spans="1:10" s="314" customFormat="1" ht="27" customHeight="1">
      <c r="A32" s="42" t="s">
        <v>575</v>
      </c>
      <c r="B32" s="255"/>
      <c r="C32" s="189">
        <v>-9</v>
      </c>
      <c r="D32" s="189">
        <v>0</v>
      </c>
      <c r="E32" s="189">
        <v>0</v>
      </c>
      <c r="F32" s="189">
        <f t="shared" si="6"/>
        <v>0</v>
      </c>
      <c r="G32" s="189">
        <v>0</v>
      </c>
      <c r="H32" s="189">
        <v>0</v>
      </c>
      <c r="I32" s="189">
        <v>0</v>
      </c>
      <c r="J32" s="189">
        <v>0</v>
      </c>
    </row>
    <row r="33" spans="1:10" s="314" customFormat="1" ht="30" customHeight="1">
      <c r="A33" s="42" t="s">
        <v>576</v>
      </c>
      <c r="B33" s="255"/>
      <c r="C33" s="189">
        <v>-27</v>
      </c>
      <c r="D33" s="189">
        <v>0</v>
      </c>
      <c r="E33" s="189">
        <v>0</v>
      </c>
      <c r="F33" s="189">
        <f t="shared" si="6"/>
        <v>0</v>
      </c>
      <c r="G33" s="189">
        <v>0</v>
      </c>
      <c r="H33" s="189">
        <v>0</v>
      </c>
      <c r="I33" s="189">
        <v>0</v>
      </c>
      <c r="J33" s="189">
        <v>0</v>
      </c>
    </row>
    <row r="34" spans="1:10" s="314" customFormat="1" ht="30" customHeight="1">
      <c r="A34" s="42" t="s">
        <v>577</v>
      </c>
      <c r="B34" s="255"/>
      <c r="C34" s="189">
        <v>-20</v>
      </c>
      <c r="D34" s="189">
        <v>0</v>
      </c>
      <c r="E34" s="189">
        <v>0</v>
      </c>
      <c r="F34" s="189">
        <f t="shared" si="6"/>
        <v>0</v>
      </c>
      <c r="G34" s="189">
        <v>0</v>
      </c>
      <c r="H34" s="189">
        <v>0</v>
      </c>
      <c r="I34" s="189">
        <v>0</v>
      </c>
      <c r="J34" s="189">
        <v>0</v>
      </c>
    </row>
    <row r="35" spans="1:10" s="314" customFormat="1" ht="45.75" customHeight="1">
      <c r="A35" s="42" t="s">
        <v>578</v>
      </c>
      <c r="B35" s="255"/>
      <c r="C35" s="189">
        <v>-480</v>
      </c>
      <c r="D35" s="189">
        <v>0</v>
      </c>
      <c r="E35" s="189">
        <v>0</v>
      </c>
      <c r="F35" s="189">
        <f t="shared" si="6"/>
        <v>0</v>
      </c>
      <c r="G35" s="189">
        <v>0</v>
      </c>
      <c r="H35" s="189">
        <v>0</v>
      </c>
      <c r="I35" s="189">
        <v>0</v>
      </c>
      <c r="J35" s="189">
        <v>0</v>
      </c>
    </row>
    <row r="36" spans="1:10" s="314" customFormat="1" ht="43.5" customHeight="1">
      <c r="A36" s="42" t="s">
        <v>579</v>
      </c>
      <c r="B36" s="255"/>
      <c r="C36" s="189">
        <v>-4</v>
      </c>
      <c r="D36" s="189">
        <v>0</v>
      </c>
      <c r="E36" s="189">
        <v>0</v>
      </c>
      <c r="F36" s="189">
        <f t="shared" si="6"/>
        <v>0</v>
      </c>
      <c r="G36" s="189">
        <v>0</v>
      </c>
      <c r="H36" s="189">
        <v>0</v>
      </c>
      <c r="I36" s="189">
        <v>0</v>
      </c>
      <c r="J36" s="189">
        <v>0</v>
      </c>
    </row>
    <row r="37" spans="1:10" s="314" customFormat="1" ht="30" customHeight="1">
      <c r="A37" s="42" t="s">
        <v>580</v>
      </c>
      <c r="B37" s="255"/>
      <c r="C37" s="189">
        <v>-27</v>
      </c>
      <c r="D37" s="189">
        <v>0</v>
      </c>
      <c r="E37" s="189">
        <v>0</v>
      </c>
      <c r="F37" s="189">
        <f t="shared" si="6"/>
        <v>0</v>
      </c>
      <c r="G37" s="189">
        <v>0</v>
      </c>
      <c r="H37" s="189">
        <v>0</v>
      </c>
      <c r="I37" s="189">
        <v>0</v>
      </c>
      <c r="J37" s="189">
        <v>0</v>
      </c>
    </row>
    <row r="38" spans="1:10" s="314" customFormat="1" ht="29.25" customHeight="1">
      <c r="A38" s="42" t="s">
        <v>581</v>
      </c>
      <c r="B38" s="255"/>
      <c r="C38" s="189">
        <v>-10</v>
      </c>
      <c r="D38" s="189">
        <v>0</v>
      </c>
      <c r="E38" s="189">
        <v>0</v>
      </c>
      <c r="F38" s="189">
        <f t="shared" si="6"/>
        <v>0</v>
      </c>
      <c r="G38" s="189">
        <v>0</v>
      </c>
      <c r="H38" s="189">
        <v>0</v>
      </c>
      <c r="I38" s="189">
        <v>0</v>
      </c>
      <c r="J38" s="189">
        <v>0</v>
      </c>
    </row>
    <row r="39" spans="1:10" s="314" customFormat="1" ht="30" customHeight="1">
      <c r="A39" s="42" t="s">
        <v>582</v>
      </c>
      <c r="B39" s="255"/>
      <c r="C39" s="189">
        <v>-12</v>
      </c>
      <c r="D39" s="189">
        <v>0</v>
      </c>
      <c r="E39" s="189">
        <v>0</v>
      </c>
      <c r="F39" s="189">
        <f t="shared" si="6"/>
        <v>0</v>
      </c>
      <c r="G39" s="189">
        <v>0</v>
      </c>
      <c r="H39" s="189">
        <v>0</v>
      </c>
      <c r="I39" s="189">
        <v>0</v>
      </c>
      <c r="J39" s="189">
        <v>0</v>
      </c>
    </row>
    <row r="40" spans="1:10" s="314" customFormat="1" ht="30" customHeight="1">
      <c r="A40" s="42" t="s">
        <v>583</v>
      </c>
      <c r="B40" s="255"/>
      <c r="C40" s="189">
        <v>-50</v>
      </c>
      <c r="D40" s="189">
        <v>0</v>
      </c>
      <c r="E40" s="189">
        <v>0</v>
      </c>
      <c r="F40" s="189">
        <f t="shared" si="6"/>
        <v>0</v>
      </c>
      <c r="G40" s="189">
        <v>0</v>
      </c>
      <c r="H40" s="189">
        <v>0</v>
      </c>
      <c r="I40" s="189">
        <v>0</v>
      </c>
      <c r="J40" s="189">
        <v>0</v>
      </c>
    </row>
    <row r="41" spans="1:10" s="314" customFormat="1" ht="29.25" customHeight="1">
      <c r="A41" s="256" t="s">
        <v>584</v>
      </c>
      <c r="B41" s="292"/>
      <c r="C41" s="189">
        <v>0</v>
      </c>
      <c r="D41" s="189">
        <v>-324</v>
      </c>
      <c r="E41" s="189">
        <v>-317</v>
      </c>
      <c r="F41" s="189">
        <f t="shared" si="6"/>
        <v>0</v>
      </c>
      <c r="G41" s="189">
        <v>0</v>
      </c>
      <c r="H41" s="189">
        <v>0</v>
      </c>
      <c r="I41" s="189">
        <v>0</v>
      </c>
      <c r="J41" s="189">
        <v>0</v>
      </c>
    </row>
    <row r="42" spans="1:10" s="314" customFormat="1" ht="29.25" customHeight="1">
      <c r="A42" s="256" t="s">
        <v>585</v>
      </c>
      <c r="B42" s="292"/>
      <c r="C42" s="189">
        <v>0</v>
      </c>
      <c r="D42" s="189">
        <v>-50</v>
      </c>
      <c r="E42" s="189">
        <v>-48</v>
      </c>
      <c r="F42" s="189">
        <f t="shared" si="6"/>
        <v>0</v>
      </c>
      <c r="G42" s="189">
        <v>0</v>
      </c>
      <c r="H42" s="189">
        <v>0</v>
      </c>
      <c r="I42" s="189">
        <v>0</v>
      </c>
      <c r="J42" s="189">
        <v>0</v>
      </c>
    </row>
    <row r="43" spans="1:10" s="314" customFormat="1" ht="29.25" customHeight="1">
      <c r="A43" s="256" t="s">
        <v>586</v>
      </c>
      <c r="B43" s="292"/>
      <c r="C43" s="189">
        <v>0</v>
      </c>
      <c r="D43" s="189">
        <v>-10</v>
      </c>
      <c r="E43" s="189">
        <v>-10</v>
      </c>
      <c r="F43" s="189">
        <f t="shared" si="6"/>
        <v>0</v>
      </c>
      <c r="G43" s="189">
        <v>0</v>
      </c>
      <c r="H43" s="189">
        <v>0</v>
      </c>
      <c r="I43" s="189">
        <v>0</v>
      </c>
      <c r="J43" s="189">
        <v>0</v>
      </c>
    </row>
    <row r="44" spans="1:10" s="314" customFormat="1" ht="42" customHeight="1">
      <c r="A44" s="257" t="s">
        <v>587</v>
      </c>
      <c r="B44" s="199"/>
      <c r="C44" s="189">
        <v>0</v>
      </c>
      <c r="D44" s="189">
        <v>-15</v>
      </c>
      <c r="E44" s="189">
        <v>-15</v>
      </c>
      <c r="F44" s="189">
        <f t="shared" si="6"/>
        <v>0</v>
      </c>
      <c r="G44" s="189">
        <v>0</v>
      </c>
      <c r="H44" s="189">
        <v>0</v>
      </c>
      <c r="I44" s="189">
        <v>0</v>
      </c>
      <c r="J44" s="189">
        <v>0</v>
      </c>
    </row>
    <row r="45" spans="1:10" s="314" customFormat="1" ht="29.25" customHeight="1">
      <c r="A45" s="42" t="s">
        <v>588</v>
      </c>
      <c r="B45" s="255"/>
      <c r="C45" s="189">
        <v>0</v>
      </c>
      <c r="D45" s="189">
        <v>0</v>
      </c>
      <c r="E45" s="189">
        <v>-200</v>
      </c>
      <c r="F45" s="189">
        <f t="shared" si="6"/>
        <v>0</v>
      </c>
      <c r="G45" s="189">
        <v>0</v>
      </c>
      <c r="H45" s="189">
        <v>0</v>
      </c>
      <c r="I45" s="189">
        <v>0</v>
      </c>
      <c r="J45" s="189">
        <v>0</v>
      </c>
    </row>
    <row r="46" spans="1:10" s="314" customFormat="1" ht="29.25" customHeight="1">
      <c r="A46" s="42" t="s">
        <v>589</v>
      </c>
      <c r="B46" s="255"/>
      <c r="C46" s="189">
        <v>0</v>
      </c>
      <c r="D46" s="189">
        <v>0</v>
      </c>
      <c r="E46" s="189">
        <v>-55</v>
      </c>
      <c r="F46" s="189">
        <f t="shared" si="6"/>
        <v>-270</v>
      </c>
      <c r="G46" s="189">
        <v>-100</v>
      </c>
      <c r="H46" s="189">
        <v>0</v>
      </c>
      <c r="I46" s="189">
        <v>-65</v>
      </c>
      <c r="J46" s="189">
        <v>-105</v>
      </c>
    </row>
    <row r="47" spans="1:10" s="314" customFormat="1" ht="29.25" customHeight="1">
      <c r="A47" s="42" t="s">
        <v>590</v>
      </c>
      <c r="B47" s="255"/>
      <c r="C47" s="189">
        <v>0</v>
      </c>
      <c r="D47" s="189">
        <v>0</v>
      </c>
      <c r="E47" s="189">
        <v>-10</v>
      </c>
      <c r="F47" s="189">
        <f t="shared" si="6"/>
        <v>0</v>
      </c>
      <c r="G47" s="189">
        <v>0</v>
      </c>
      <c r="H47" s="189">
        <v>0</v>
      </c>
      <c r="I47" s="189">
        <v>0</v>
      </c>
      <c r="J47" s="189">
        <v>0</v>
      </c>
    </row>
    <row r="48" spans="1:10" s="314" customFormat="1" ht="29.25" customHeight="1">
      <c r="A48" s="42" t="s">
        <v>591</v>
      </c>
      <c r="B48" s="255"/>
      <c r="C48" s="189">
        <v>0</v>
      </c>
      <c r="D48" s="189">
        <v>0</v>
      </c>
      <c r="E48" s="189">
        <v>-11</v>
      </c>
      <c r="F48" s="189">
        <f t="shared" si="6"/>
        <v>0</v>
      </c>
      <c r="G48" s="189">
        <v>0</v>
      </c>
      <c r="H48" s="189">
        <v>0</v>
      </c>
      <c r="I48" s="189">
        <v>0</v>
      </c>
      <c r="J48" s="189">
        <v>0</v>
      </c>
    </row>
    <row r="49" spans="1:10" s="314" customFormat="1" ht="27" customHeight="1">
      <c r="A49" s="42" t="s">
        <v>592</v>
      </c>
      <c r="B49" s="255"/>
      <c r="C49" s="189">
        <v>0</v>
      </c>
      <c r="D49" s="189">
        <v>0</v>
      </c>
      <c r="E49" s="189">
        <v>-60</v>
      </c>
      <c r="F49" s="189">
        <f t="shared" si="6"/>
        <v>0</v>
      </c>
      <c r="G49" s="189">
        <v>0</v>
      </c>
      <c r="H49" s="189">
        <v>0</v>
      </c>
      <c r="I49" s="189">
        <v>0</v>
      </c>
      <c r="J49" s="189">
        <v>0</v>
      </c>
    </row>
    <row r="50" spans="1:10" s="314" customFormat="1" ht="27" customHeight="1">
      <c r="A50" s="42" t="s">
        <v>593</v>
      </c>
      <c r="B50" s="255"/>
      <c r="C50" s="189">
        <v>0</v>
      </c>
      <c r="D50" s="189">
        <v>0</v>
      </c>
      <c r="E50" s="189">
        <v>-38</v>
      </c>
      <c r="F50" s="189">
        <f t="shared" si="6"/>
        <v>0</v>
      </c>
      <c r="G50" s="189">
        <v>0</v>
      </c>
      <c r="H50" s="189">
        <v>0</v>
      </c>
      <c r="I50" s="189">
        <v>0</v>
      </c>
      <c r="J50" s="189">
        <v>0</v>
      </c>
    </row>
    <row r="51" spans="1:10" s="314" customFormat="1" ht="27" customHeight="1">
      <c r="A51" s="42" t="s">
        <v>594</v>
      </c>
      <c r="B51" s="255"/>
      <c r="C51" s="189">
        <v>0</v>
      </c>
      <c r="D51" s="189">
        <v>0</v>
      </c>
      <c r="E51" s="189">
        <v>-66</v>
      </c>
      <c r="F51" s="189">
        <f t="shared" si="6"/>
        <v>0</v>
      </c>
      <c r="G51" s="189">
        <v>0</v>
      </c>
      <c r="H51" s="189">
        <v>0</v>
      </c>
      <c r="I51" s="189">
        <v>0</v>
      </c>
      <c r="J51" s="189">
        <v>0</v>
      </c>
    </row>
    <row r="52" spans="1:10" s="314" customFormat="1" ht="30" customHeight="1">
      <c r="A52" s="42" t="s">
        <v>595</v>
      </c>
      <c r="B52" s="255"/>
      <c r="C52" s="189">
        <v>0</v>
      </c>
      <c r="D52" s="189">
        <v>0</v>
      </c>
      <c r="E52" s="189">
        <v>-1076</v>
      </c>
      <c r="F52" s="189">
        <f t="shared" si="6"/>
        <v>0</v>
      </c>
      <c r="G52" s="189">
        <v>0</v>
      </c>
      <c r="H52" s="189">
        <v>0</v>
      </c>
      <c r="I52" s="189">
        <v>0</v>
      </c>
      <c r="J52" s="189">
        <v>0</v>
      </c>
    </row>
    <row r="53" spans="1:10" s="314" customFormat="1" ht="30" customHeight="1">
      <c r="A53" s="42" t="s">
        <v>596</v>
      </c>
      <c r="B53" s="255"/>
      <c r="C53" s="189">
        <v>0</v>
      </c>
      <c r="D53" s="189">
        <v>0</v>
      </c>
      <c r="E53" s="189">
        <v>-230</v>
      </c>
      <c r="F53" s="189">
        <f t="shared" si="6"/>
        <v>0</v>
      </c>
      <c r="G53" s="189">
        <v>0</v>
      </c>
      <c r="H53" s="189">
        <v>0</v>
      </c>
      <c r="I53" s="189">
        <v>0</v>
      </c>
      <c r="J53" s="189">
        <v>0</v>
      </c>
    </row>
    <row r="54" spans="1:10" s="314" customFormat="1" ht="30" customHeight="1">
      <c r="A54" s="42" t="s">
        <v>597</v>
      </c>
      <c r="B54" s="255"/>
      <c r="C54" s="189">
        <v>0</v>
      </c>
      <c r="D54" s="189">
        <v>0</v>
      </c>
      <c r="E54" s="189">
        <v>-230</v>
      </c>
      <c r="F54" s="189">
        <f t="shared" si="6"/>
        <v>0</v>
      </c>
      <c r="G54" s="189">
        <v>0</v>
      </c>
      <c r="H54" s="189">
        <v>0</v>
      </c>
      <c r="I54" s="189">
        <v>0</v>
      </c>
      <c r="J54" s="189">
        <v>0</v>
      </c>
    </row>
    <row r="55" spans="1:10" s="314" customFormat="1" ht="30" customHeight="1">
      <c r="A55" s="42" t="s">
        <v>598</v>
      </c>
      <c r="B55" s="255"/>
      <c r="C55" s="189">
        <v>0</v>
      </c>
      <c r="D55" s="189">
        <v>0</v>
      </c>
      <c r="E55" s="189">
        <v>-162</v>
      </c>
      <c r="F55" s="189">
        <f t="shared" si="6"/>
        <v>0</v>
      </c>
      <c r="G55" s="189">
        <v>0</v>
      </c>
      <c r="H55" s="189">
        <v>0</v>
      </c>
      <c r="I55" s="189">
        <v>0</v>
      </c>
      <c r="J55" s="189">
        <v>0</v>
      </c>
    </row>
    <row r="56" spans="1:10" s="314" customFormat="1" ht="30.75" customHeight="1">
      <c r="A56" s="42" t="s">
        <v>599</v>
      </c>
      <c r="B56" s="255"/>
      <c r="C56" s="189">
        <v>0</v>
      </c>
      <c r="D56" s="189">
        <v>0</v>
      </c>
      <c r="E56" s="189">
        <v>-27</v>
      </c>
      <c r="F56" s="189">
        <f t="shared" si="6"/>
        <v>0</v>
      </c>
      <c r="G56" s="189">
        <v>0</v>
      </c>
      <c r="H56" s="189">
        <v>0</v>
      </c>
      <c r="I56" s="189">
        <v>0</v>
      </c>
      <c r="J56" s="189">
        <v>0</v>
      </c>
    </row>
    <row r="57" spans="1:10" s="314" customFormat="1" ht="33" customHeight="1">
      <c r="A57" s="42" t="s">
        <v>600</v>
      </c>
      <c r="B57" s="255"/>
      <c r="C57" s="189">
        <v>0</v>
      </c>
      <c r="D57" s="189">
        <v>0</v>
      </c>
      <c r="E57" s="189">
        <v>-26</v>
      </c>
      <c r="F57" s="189">
        <f t="shared" si="6"/>
        <v>0</v>
      </c>
      <c r="G57" s="189">
        <v>0</v>
      </c>
      <c r="H57" s="189">
        <v>0</v>
      </c>
      <c r="I57" s="189">
        <v>0</v>
      </c>
      <c r="J57" s="189">
        <v>0</v>
      </c>
    </row>
    <row r="58" spans="1:10" s="314" customFormat="1" ht="30.75" customHeight="1">
      <c r="A58" s="42" t="s">
        <v>601</v>
      </c>
      <c r="B58" s="255"/>
      <c r="C58" s="189">
        <v>0</v>
      </c>
      <c r="D58" s="189">
        <v>0</v>
      </c>
      <c r="E58" s="189">
        <v>-28</v>
      </c>
      <c r="F58" s="189">
        <f t="shared" si="6"/>
        <v>0</v>
      </c>
      <c r="G58" s="189">
        <v>0</v>
      </c>
      <c r="H58" s="189">
        <v>0</v>
      </c>
      <c r="I58" s="189">
        <v>0</v>
      </c>
      <c r="J58" s="189">
        <v>0</v>
      </c>
    </row>
    <row r="59" spans="1:10" s="314" customFormat="1" ht="27.75" customHeight="1">
      <c r="A59" s="42" t="s">
        <v>602</v>
      </c>
      <c r="B59" s="255"/>
      <c r="C59" s="189">
        <v>0</v>
      </c>
      <c r="D59" s="189">
        <v>0</v>
      </c>
      <c r="E59" s="189">
        <v>-30</v>
      </c>
      <c r="F59" s="189">
        <f t="shared" si="6"/>
        <v>0</v>
      </c>
      <c r="G59" s="189">
        <v>0</v>
      </c>
      <c r="H59" s="189">
        <v>0</v>
      </c>
      <c r="I59" s="189">
        <v>0</v>
      </c>
      <c r="J59" s="189">
        <v>0</v>
      </c>
    </row>
    <row r="60" spans="1:10" s="314" customFormat="1" ht="29.25" customHeight="1">
      <c r="A60" s="42" t="s">
        <v>603</v>
      </c>
      <c r="B60" s="255"/>
      <c r="C60" s="189">
        <v>0</v>
      </c>
      <c r="D60" s="189">
        <v>0</v>
      </c>
      <c r="E60" s="189">
        <v>0</v>
      </c>
      <c r="F60" s="189">
        <f t="shared" si="6"/>
        <v>-110</v>
      </c>
      <c r="G60" s="189">
        <v>0</v>
      </c>
      <c r="H60" s="189">
        <v>-110</v>
      </c>
      <c r="I60" s="189">
        <v>0</v>
      </c>
      <c r="J60" s="189">
        <v>0</v>
      </c>
    </row>
    <row r="61" spans="1:10" s="314" customFormat="1" ht="29.25" customHeight="1">
      <c r="A61" s="42" t="s">
        <v>635</v>
      </c>
      <c r="B61" s="255"/>
      <c r="C61" s="189">
        <v>0</v>
      </c>
      <c r="D61" s="189">
        <v>0</v>
      </c>
      <c r="E61" s="189">
        <v>0</v>
      </c>
      <c r="F61" s="189">
        <f t="shared" si="6"/>
        <v>-75</v>
      </c>
      <c r="G61" s="189">
        <v>0</v>
      </c>
      <c r="H61" s="189">
        <v>0</v>
      </c>
      <c r="I61" s="189">
        <v>0</v>
      </c>
      <c r="J61" s="288">
        <v>-75</v>
      </c>
    </row>
    <row r="62" spans="1:10" s="314" customFormat="1" ht="29.25" customHeight="1">
      <c r="A62" s="42" t="s">
        <v>636</v>
      </c>
      <c r="B62" s="255"/>
      <c r="C62" s="189">
        <v>0</v>
      </c>
      <c r="D62" s="189">
        <v>0</v>
      </c>
      <c r="E62" s="189">
        <v>0</v>
      </c>
      <c r="F62" s="189">
        <f t="shared" si="6"/>
        <v>-867</v>
      </c>
      <c r="G62" s="189">
        <v>0</v>
      </c>
      <c r="H62" s="189">
        <v>0</v>
      </c>
      <c r="I62" s="189">
        <v>0</v>
      </c>
      <c r="J62" s="288">
        <v>-867</v>
      </c>
    </row>
    <row r="63" spans="1:10" s="314" customFormat="1" ht="29.25" customHeight="1">
      <c r="A63" s="42" t="s">
        <v>637</v>
      </c>
      <c r="B63" s="255"/>
      <c r="C63" s="189">
        <v>0</v>
      </c>
      <c r="D63" s="189">
        <v>0</v>
      </c>
      <c r="E63" s="189">
        <v>0</v>
      </c>
      <c r="F63" s="189">
        <f t="shared" si="6"/>
        <v>-348</v>
      </c>
      <c r="G63" s="189">
        <v>0</v>
      </c>
      <c r="H63" s="189">
        <v>0</v>
      </c>
      <c r="I63" s="189">
        <v>0</v>
      </c>
      <c r="J63" s="288">
        <v>-348</v>
      </c>
    </row>
    <row r="64" spans="1:10" s="314" customFormat="1" ht="29.25" customHeight="1">
      <c r="A64" s="42" t="s">
        <v>638</v>
      </c>
      <c r="B64" s="255"/>
      <c r="C64" s="189">
        <v>0</v>
      </c>
      <c r="D64" s="189">
        <v>0</v>
      </c>
      <c r="E64" s="189">
        <v>0</v>
      </c>
      <c r="F64" s="189">
        <f t="shared" si="6"/>
        <v>-49</v>
      </c>
      <c r="G64" s="189">
        <v>0</v>
      </c>
      <c r="H64" s="189">
        <v>0</v>
      </c>
      <c r="I64" s="189">
        <v>0</v>
      </c>
      <c r="J64" s="288">
        <v>-49</v>
      </c>
    </row>
    <row r="65" spans="1:10" s="314" customFormat="1" ht="29.25" customHeight="1">
      <c r="A65" s="42" t="s">
        <v>639</v>
      </c>
      <c r="B65" s="255"/>
      <c r="C65" s="189">
        <v>0</v>
      </c>
      <c r="D65" s="189">
        <v>0</v>
      </c>
      <c r="E65" s="189">
        <v>0</v>
      </c>
      <c r="F65" s="189">
        <f t="shared" si="6"/>
        <v>-137</v>
      </c>
      <c r="G65" s="189">
        <v>0</v>
      </c>
      <c r="H65" s="189">
        <v>0</v>
      </c>
      <c r="I65" s="189">
        <v>0</v>
      </c>
      <c r="J65" s="288">
        <v>-137</v>
      </c>
    </row>
    <row r="66" spans="1:10" s="314" customFormat="1" ht="51.75" customHeight="1">
      <c r="A66" s="42" t="s">
        <v>640</v>
      </c>
      <c r="B66" s="255"/>
      <c r="C66" s="189">
        <v>0</v>
      </c>
      <c r="D66" s="189">
        <v>0</v>
      </c>
      <c r="E66" s="189">
        <v>0</v>
      </c>
      <c r="F66" s="189">
        <f t="shared" si="6"/>
        <v>-1402</v>
      </c>
      <c r="G66" s="189">
        <v>0</v>
      </c>
      <c r="H66" s="189">
        <v>0</v>
      </c>
      <c r="I66" s="189">
        <v>0</v>
      </c>
      <c r="J66" s="288">
        <v>-1402</v>
      </c>
    </row>
    <row r="67" spans="1:10" s="314" customFormat="1" ht="43.5" customHeight="1">
      <c r="A67" s="69" t="s">
        <v>28</v>
      </c>
      <c r="B67" s="313">
        <v>3273</v>
      </c>
      <c r="C67" s="193">
        <f>C68</f>
        <v>-341</v>
      </c>
      <c r="D67" s="193">
        <f t="shared" ref="D67:I67" si="7">D68</f>
        <v>-200</v>
      </c>
      <c r="E67" s="193">
        <f t="shared" si="7"/>
        <v>-200</v>
      </c>
      <c r="F67" s="193">
        <f>SUM(G67:J67)</f>
        <v>-260</v>
      </c>
      <c r="G67" s="193">
        <f t="shared" si="7"/>
        <v>-30</v>
      </c>
      <c r="H67" s="193">
        <f t="shared" si="7"/>
        <v>-40</v>
      </c>
      <c r="I67" s="193">
        <f t="shared" si="7"/>
        <v>-40</v>
      </c>
      <c r="J67" s="193">
        <f>SUM(J68:J71)</f>
        <v>-150</v>
      </c>
    </row>
    <row r="68" spans="1:10" s="314" customFormat="1" ht="27.75" customHeight="1">
      <c r="A68" s="42" t="s">
        <v>605</v>
      </c>
      <c r="B68" s="255"/>
      <c r="C68" s="189">
        <v>-341</v>
      </c>
      <c r="D68" s="224">
        <v>-200</v>
      </c>
      <c r="E68" s="189">
        <v>-200</v>
      </c>
      <c r="F68" s="189">
        <f>SUM(G68:J68)</f>
        <v>-150</v>
      </c>
      <c r="G68" s="189">
        <v>-30</v>
      </c>
      <c r="H68" s="189">
        <v>-40</v>
      </c>
      <c r="I68" s="189">
        <v>-40</v>
      </c>
      <c r="J68" s="189">
        <v>-40</v>
      </c>
    </row>
    <row r="69" spans="1:10" s="314" customFormat="1" ht="27.75" customHeight="1">
      <c r="A69" s="42" t="s">
        <v>641</v>
      </c>
      <c r="B69" s="255"/>
      <c r="C69" s="189">
        <v>0</v>
      </c>
      <c r="D69" s="189">
        <v>0</v>
      </c>
      <c r="E69" s="189">
        <v>0</v>
      </c>
      <c r="F69" s="189">
        <f t="shared" si="6"/>
        <v>-53</v>
      </c>
      <c r="G69" s="189">
        <v>0</v>
      </c>
      <c r="H69" s="189">
        <v>0</v>
      </c>
      <c r="I69" s="189">
        <v>0</v>
      </c>
      <c r="J69" s="288">
        <v>-53</v>
      </c>
    </row>
    <row r="70" spans="1:10" s="314" customFormat="1" ht="27.75" customHeight="1">
      <c r="A70" s="42" t="s">
        <v>642</v>
      </c>
      <c r="B70" s="255"/>
      <c r="C70" s="189">
        <v>0</v>
      </c>
      <c r="D70" s="189">
        <v>0</v>
      </c>
      <c r="E70" s="189">
        <v>0</v>
      </c>
      <c r="F70" s="189">
        <f t="shared" si="6"/>
        <v>-9</v>
      </c>
      <c r="G70" s="189">
        <v>0</v>
      </c>
      <c r="H70" s="189">
        <v>0</v>
      </c>
      <c r="I70" s="189">
        <v>0</v>
      </c>
      <c r="J70" s="288">
        <v>-9</v>
      </c>
    </row>
    <row r="71" spans="1:10" s="314" customFormat="1" ht="27.75" customHeight="1">
      <c r="A71" s="42" t="s">
        <v>643</v>
      </c>
      <c r="B71" s="255"/>
      <c r="C71" s="189">
        <v>0</v>
      </c>
      <c r="D71" s="189">
        <v>0</v>
      </c>
      <c r="E71" s="189">
        <v>0</v>
      </c>
      <c r="F71" s="189">
        <f t="shared" si="6"/>
        <v>-48</v>
      </c>
      <c r="G71" s="189">
        <v>0</v>
      </c>
      <c r="H71" s="189">
        <v>0</v>
      </c>
      <c r="I71" s="189">
        <v>0</v>
      </c>
      <c r="J71" s="288">
        <v>-48</v>
      </c>
    </row>
    <row r="72" spans="1:10" s="314" customFormat="1" ht="46.5" customHeight="1">
      <c r="A72" s="69" t="s">
        <v>425</v>
      </c>
      <c r="B72" s="313">
        <v>3274</v>
      </c>
      <c r="C72" s="193">
        <f>SUM(C73:C74)</f>
        <v>-29</v>
      </c>
      <c r="D72" s="193">
        <f t="shared" ref="D72:J72" si="8">SUM(D73:D74)</f>
        <v>0</v>
      </c>
      <c r="E72" s="193">
        <f t="shared" si="8"/>
        <v>-25</v>
      </c>
      <c r="F72" s="316">
        <f>SUM(G72:J72)</f>
        <v>0</v>
      </c>
      <c r="G72" s="193">
        <f t="shared" si="8"/>
        <v>0</v>
      </c>
      <c r="H72" s="193">
        <f t="shared" si="8"/>
        <v>0</v>
      </c>
      <c r="I72" s="193">
        <f t="shared" si="8"/>
        <v>0</v>
      </c>
      <c r="J72" s="193">
        <f t="shared" si="8"/>
        <v>0</v>
      </c>
    </row>
    <row r="73" spans="1:10" s="314" customFormat="1" ht="29.25" customHeight="1">
      <c r="A73" s="299" t="s">
        <v>547</v>
      </c>
      <c r="B73" s="255"/>
      <c r="C73" s="189">
        <v>-29</v>
      </c>
      <c r="D73" s="224">
        <v>0</v>
      </c>
      <c r="E73" s="189">
        <v>0</v>
      </c>
      <c r="F73" s="189">
        <f t="shared" si="6"/>
        <v>0</v>
      </c>
      <c r="G73" s="189">
        <v>0</v>
      </c>
      <c r="H73" s="189">
        <v>0</v>
      </c>
      <c r="I73" s="189">
        <v>0</v>
      </c>
      <c r="J73" s="189">
        <v>0</v>
      </c>
    </row>
    <row r="74" spans="1:10" s="314" customFormat="1" ht="48" customHeight="1">
      <c r="A74" s="299" t="s">
        <v>548</v>
      </c>
      <c r="B74" s="255"/>
      <c r="C74" s="189">
        <v>0</v>
      </c>
      <c r="D74" s="224">
        <v>0</v>
      </c>
      <c r="E74" s="189">
        <v>-25</v>
      </c>
      <c r="F74" s="189">
        <f t="shared" si="6"/>
        <v>0</v>
      </c>
      <c r="G74" s="189">
        <v>0</v>
      </c>
      <c r="H74" s="189">
        <v>0</v>
      </c>
      <c r="I74" s="189">
        <v>0</v>
      </c>
      <c r="J74" s="189">
        <v>0</v>
      </c>
    </row>
    <row r="75" spans="1:10" s="314" customFormat="1" ht="65.25" customHeight="1">
      <c r="A75" s="69" t="s">
        <v>426</v>
      </c>
      <c r="B75" s="313">
        <v>3275</v>
      </c>
      <c r="C75" s="193">
        <f>SUM(C76:C79)</f>
        <v>-371</v>
      </c>
      <c r="D75" s="193">
        <f t="shared" ref="D75:J75" si="9">SUM(D76:D79)</f>
        <v>-1000</v>
      </c>
      <c r="E75" s="193">
        <f t="shared" si="9"/>
        <v>-5</v>
      </c>
      <c r="F75" s="193">
        <f t="shared" si="6"/>
        <v>-4460</v>
      </c>
      <c r="G75" s="193">
        <f t="shared" si="9"/>
        <v>0</v>
      </c>
      <c r="H75" s="193">
        <f t="shared" si="9"/>
        <v>0</v>
      </c>
      <c r="I75" s="193">
        <f t="shared" si="9"/>
        <v>-1392</v>
      </c>
      <c r="J75" s="193">
        <f t="shared" si="9"/>
        <v>-3068</v>
      </c>
    </row>
    <row r="76" spans="1:10" s="314" customFormat="1" ht="51" customHeight="1">
      <c r="A76" s="299" t="s">
        <v>554</v>
      </c>
      <c r="B76" s="255"/>
      <c r="C76" s="189">
        <v>0</v>
      </c>
      <c r="D76" s="224">
        <v>-1000</v>
      </c>
      <c r="E76" s="189">
        <v>0</v>
      </c>
      <c r="F76" s="189">
        <f t="shared" si="6"/>
        <v>-4460</v>
      </c>
      <c r="G76" s="189">
        <v>0</v>
      </c>
      <c r="H76" s="189">
        <v>0</v>
      </c>
      <c r="I76" s="189">
        <v>-1392</v>
      </c>
      <c r="J76" s="189">
        <v>-3068</v>
      </c>
    </row>
    <row r="77" spans="1:10" s="314" customFormat="1" ht="42" customHeight="1">
      <c r="A77" s="299" t="s">
        <v>551</v>
      </c>
      <c r="B77" s="255"/>
      <c r="C77" s="189">
        <v>-136</v>
      </c>
      <c r="D77" s="189">
        <v>0</v>
      </c>
      <c r="E77" s="189">
        <v>-5</v>
      </c>
      <c r="F77" s="189">
        <f t="shared" si="6"/>
        <v>0</v>
      </c>
      <c r="G77" s="189">
        <v>0</v>
      </c>
      <c r="H77" s="189">
        <v>0</v>
      </c>
      <c r="I77" s="189">
        <v>0</v>
      </c>
      <c r="J77" s="189">
        <v>0</v>
      </c>
    </row>
    <row r="78" spans="1:10" s="314" customFormat="1" ht="32.25" customHeight="1">
      <c r="A78" s="299" t="s">
        <v>552</v>
      </c>
      <c r="B78" s="255"/>
      <c r="C78" s="189">
        <v>-23</v>
      </c>
      <c r="D78" s="189">
        <v>0</v>
      </c>
      <c r="E78" s="189">
        <v>0</v>
      </c>
      <c r="F78" s="189">
        <f t="shared" si="6"/>
        <v>0</v>
      </c>
      <c r="G78" s="189">
        <v>0</v>
      </c>
      <c r="H78" s="189">
        <v>0</v>
      </c>
      <c r="I78" s="189">
        <v>0</v>
      </c>
      <c r="J78" s="189">
        <v>0</v>
      </c>
    </row>
    <row r="79" spans="1:10" s="314" customFormat="1" ht="45" customHeight="1">
      <c r="A79" s="299" t="s">
        <v>606</v>
      </c>
      <c r="B79" s="255"/>
      <c r="C79" s="189">
        <v>-212</v>
      </c>
      <c r="D79" s="189">
        <v>0</v>
      </c>
      <c r="E79" s="189">
        <v>0</v>
      </c>
      <c r="F79" s="189">
        <f t="shared" si="6"/>
        <v>0</v>
      </c>
      <c r="G79" s="189">
        <v>0</v>
      </c>
      <c r="H79" s="189">
        <v>0</v>
      </c>
      <c r="I79" s="189">
        <v>0</v>
      </c>
      <c r="J79" s="189">
        <v>0</v>
      </c>
    </row>
    <row r="80" spans="1:10" s="314" customFormat="1" ht="36.75" customHeight="1">
      <c r="A80" s="69" t="s">
        <v>427</v>
      </c>
      <c r="B80" s="313">
        <v>3276</v>
      </c>
      <c r="C80" s="289">
        <f>SUM(C81:C82)</f>
        <v>-1119</v>
      </c>
      <c r="D80" s="289">
        <f t="shared" ref="D80:J80" si="10">SUM(D81:D82)</f>
        <v>0</v>
      </c>
      <c r="E80" s="289">
        <f t="shared" si="10"/>
        <v>-205</v>
      </c>
      <c r="F80" s="189">
        <f t="shared" si="6"/>
        <v>0</v>
      </c>
      <c r="G80" s="289">
        <f t="shared" si="10"/>
        <v>0</v>
      </c>
      <c r="H80" s="289">
        <f t="shared" si="10"/>
        <v>0</v>
      </c>
      <c r="I80" s="289">
        <f t="shared" si="10"/>
        <v>0</v>
      </c>
      <c r="J80" s="289">
        <f t="shared" si="10"/>
        <v>0</v>
      </c>
    </row>
    <row r="81" spans="1:15" s="314" customFormat="1" ht="47.25" customHeight="1">
      <c r="A81" s="299" t="s">
        <v>604</v>
      </c>
      <c r="B81" s="255"/>
      <c r="C81" s="189">
        <v>-1119</v>
      </c>
      <c r="D81" s="189">
        <v>0</v>
      </c>
      <c r="E81" s="189">
        <v>-203</v>
      </c>
      <c r="F81" s="189">
        <f t="shared" si="6"/>
        <v>0</v>
      </c>
      <c r="G81" s="189">
        <v>0</v>
      </c>
      <c r="H81" s="189">
        <v>0</v>
      </c>
      <c r="I81" s="189">
        <v>0</v>
      </c>
      <c r="J81" s="189">
        <v>0</v>
      </c>
    </row>
    <row r="82" spans="1:15" s="314" customFormat="1" ht="50.25" customHeight="1">
      <c r="A82" s="299" t="s">
        <v>549</v>
      </c>
      <c r="B82" s="255"/>
      <c r="C82" s="292">
        <v>0</v>
      </c>
      <c r="D82" s="292">
        <v>0</v>
      </c>
      <c r="E82" s="292">
        <v>-2</v>
      </c>
      <c r="F82" s="189">
        <f t="shared" si="6"/>
        <v>0</v>
      </c>
      <c r="G82" s="189">
        <v>0</v>
      </c>
      <c r="H82" s="189">
        <v>0</v>
      </c>
      <c r="I82" s="189">
        <v>0</v>
      </c>
      <c r="J82" s="189">
        <v>0</v>
      </c>
    </row>
    <row r="83" spans="1:15" s="314" customFormat="1" ht="38.25" customHeight="1">
      <c r="A83" s="151" t="s">
        <v>117</v>
      </c>
      <c r="B83" s="255"/>
      <c r="C83" s="225">
        <v>0</v>
      </c>
      <c r="D83" s="225">
        <v>0</v>
      </c>
      <c r="E83" s="225">
        <v>0</v>
      </c>
      <c r="F83" s="189">
        <f t="shared" si="6"/>
        <v>0</v>
      </c>
      <c r="G83" s="187">
        <v>0</v>
      </c>
      <c r="H83" s="187">
        <v>0</v>
      </c>
      <c r="I83" s="187">
        <v>0</v>
      </c>
      <c r="J83" s="187">
        <v>0</v>
      </c>
    </row>
    <row r="84" spans="1:15" s="314" customFormat="1" ht="32.25" customHeight="1">
      <c r="A84" s="151" t="s">
        <v>272</v>
      </c>
      <c r="B84" s="255"/>
      <c r="C84" s="225">
        <v>0</v>
      </c>
      <c r="D84" s="225">
        <v>0</v>
      </c>
      <c r="E84" s="225">
        <v>0</v>
      </c>
      <c r="F84" s="316">
        <f t="shared" si="6"/>
        <v>0</v>
      </c>
      <c r="G84" s="187">
        <v>0</v>
      </c>
      <c r="H84" s="187">
        <v>0</v>
      </c>
      <c r="I84" s="187">
        <v>0</v>
      </c>
      <c r="J84" s="187">
        <v>0</v>
      </c>
    </row>
    <row r="85" spans="1:15" s="314" customFormat="1" ht="30" customHeight="1">
      <c r="A85" s="151" t="s">
        <v>251</v>
      </c>
      <c r="B85" s="313">
        <v>3390</v>
      </c>
      <c r="C85" s="289">
        <f t="shared" ref="C85:J85" si="11">SUM(C86:C87)</f>
        <v>-49</v>
      </c>
      <c r="D85" s="289">
        <f t="shared" si="11"/>
        <v>-197</v>
      </c>
      <c r="E85" s="289">
        <f t="shared" si="11"/>
        <v>-197</v>
      </c>
      <c r="F85" s="193">
        <f t="shared" si="6"/>
        <v>-197</v>
      </c>
      <c r="G85" s="289">
        <f t="shared" si="11"/>
        <v>-49</v>
      </c>
      <c r="H85" s="289">
        <f t="shared" si="11"/>
        <v>-50</v>
      </c>
      <c r="I85" s="289">
        <f t="shared" si="11"/>
        <v>-49</v>
      </c>
      <c r="J85" s="289">
        <f t="shared" si="11"/>
        <v>-49</v>
      </c>
      <c r="O85" s="317"/>
    </row>
    <row r="86" spans="1:15" s="314" customFormat="1" ht="30" customHeight="1">
      <c r="A86" s="285" t="s">
        <v>555</v>
      </c>
      <c r="B86" s="239"/>
      <c r="C86" s="187">
        <v>-40</v>
      </c>
      <c r="D86" s="187">
        <v>-168</v>
      </c>
      <c r="E86" s="187">
        <v>-168</v>
      </c>
      <c r="F86" s="189">
        <f t="shared" si="6"/>
        <v>-180</v>
      </c>
      <c r="G86" s="187">
        <v>-44</v>
      </c>
      <c r="H86" s="187">
        <v>-45</v>
      </c>
      <c r="I86" s="187">
        <v>-45</v>
      </c>
      <c r="J86" s="187">
        <v>-46</v>
      </c>
    </row>
    <row r="87" spans="1:15" s="314" customFormat="1" ht="31.5" customHeight="1">
      <c r="A87" s="285" t="s">
        <v>541</v>
      </c>
      <c r="B87" s="239"/>
      <c r="C87" s="187">
        <v>-9</v>
      </c>
      <c r="D87" s="187">
        <v>-29</v>
      </c>
      <c r="E87" s="187">
        <v>-29</v>
      </c>
      <c r="F87" s="189">
        <f t="shared" si="6"/>
        <v>-17</v>
      </c>
      <c r="G87" s="187">
        <v>-5</v>
      </c>
      <c r="H87" s="187">
        <v>-5</v>
      </c>
      <c r="I87" s="187">
        <v>-4</v>
      </c>
      <c r="J87" s="187">
        <v>-3</v>
      </c>
    </row>
    <row r="88" spans="1:15" s="314" customFormat="1" ht="19.5" customHeight="1">
      <c r="A88" s="282"/>
      <c r="B88" s="318"/>
      <c r="C88" s="148"/>
      <c r="D88" s="148"/>
      <c r="E88" s="148"/>
      <c r="F88" s="148"/>
      <c r="G88" s="148"/>
      <c r="H88" s="148"/>
      <c r="I88" s="148"/>
      <c r="J88" s="149"/>
    </row>
    <row r="89" spans="1:15" ht="26.25" customHeight="1">
      <c r="A89" s="122" t="s">
        <v>654</v>
      </c>
      <c r="B89" s="20"/>
      <c r="C89" s="391" t="s">
        <v>87</v>
      </c>
      <c r="D89" s="391"/>
      <c r="E89" s="281"/>
      <c r="F89" s="133"/>
      <c r="G89" s="392" t="s">
        <v>558</v>
      </c>
      <c r="H89" s="393"/>
      <c r="I89" s="393"/>
    </row>
    <row r="90" spans="1:15">
      <c r="A90" s="303" t="s">
        <v>375</v>
      </c>
      <c r="B90" s="35"/>
      <c r="C90" s="394" t="s">
        <v>418</v>
      </c>
      <c r="D90" s="394"/>
      <c r="E90" s="282"/>
      <c r="F90" s="35"/>
      <c r="G90" s="395" t="s">
        <v>84</v>
      </c>
      <c r="H90" s="395"/>
      <c r="I90" s="395"/>
    </row>
    <row r="91" spans="1:15">
      <c r="A91" s="319"/>
      <c r="C91" s="304"/>
      <c r="D91" s="320"/>
      <c r="E91" s="320"/>
      <c r="F91" s="320"/>
      <c r="G91" s="320"/>
      <c r="H91" s="320"/>
    </row>
    <row r="92" spans="1:15">
      <c r="A92" s="319"/>
      <c r="C92" s="304"/>
      <c r="D92" s="320"/>
      <c r="E92" s="320"/>
      <c r="F92" s="320"/>
      <c r="G92" s="320"/>
      <c r="H92" s="320"/>
    </row>
    <row r="93" spans="1:15">
      <c r="A93" s="319"/>
      <c r="C93" s="304"/>
      <c r="D93" s="320"/>
      <c r="E93" s="320"/>
      <c r="F93" s="320"/>
      <c r="G93" s="320"/>
      <c r="H93" s="320"/>
    </row>
    <row r="94" spans="1:15">
      <c r="A94" s="319"/>
      <c r="C94" s="304"/>
      <c r="D94" s="320"/>
      <c r="E94" s="320"/>
      <c r="F94" s="320"/>
      <c r="G94" s="320"/>
      <c r="H94" s="320"/>
    </row>
    <row r="95" spans="1:15">
      <c r="A95" s="319"/>
      <c r="C95" s="304"/>
      <c r="D95" s="320"/>
      <c r="E95" s="320"/>
      <c r="F95" s="320"/>
      <c r="G95" s="320"/>
      <c r="H95" s="320"/>
    </row>
    <row r="96" spans="1:15">
      <c r="A96" s="319"/>
      <c r="C96" s="304"/>
      <c r="D96" s="320"/>
      <c r="E96" s="320"/>
      <c r="F96" s="320"/>
      <c r="G96" s="320"/>
      <c r="H96" s="320"/>
    </row>
    <row r="97" spans="1:8">
      <c r="A97" s="319"/>
      <c r="C97" s="304"/>
      <c r="D97" s="320"/>
      <c r="E97" s="320"/>
      <c r="F97" s="320"/>
      <c r="G97" s="320"/>
      <c r="H97" s="320"/>
    </row>
    <row r="98" spans="1:8">
      <c r="A98" s="319"/>
      <c r="C98" s="304"/>
      <c r="D98" s="320"/>
      <c r="E98" s="320"/>
      <c r="F98" s="320"/>
      <c r="G98" s="320"/>
      <c r="H98" s="320"/>
    </row>
    <row r="99" spans="1:8">
      <c r="A99" s="319"/>
      <c r="C99" s="304"/>
      <c r="D99" s="320"/>
      <c r="E99" s="320"/>
      <c r="F99" s="320"/>
      <c r="G99" s="320"/>
      <c r="H99" s="320"/>
    </row>
    <row r="100" spans="1:8">
      <c r="A100" s="319"/>
      <c r="C100" s="304"/>
      <c r="D100" s="320"/>
      <c r="E100" s="320"/>
      <c r="F100" s="320"/>
      <c r="G100" s="320"/>
      <c r="H100" s="320"/>
    </row>
    <row r="101" spans="1:8">
      <c r="A101" s="319"/>
      <c r="C101" s="304"/>
      <c r="D101" s="320"/>
      <c r="E101" s="320"/>
      <c r="F101" s="320"/>
      <c r="G101" s="320"/>
      <c r="H101" s="320"/>
    </row>
    <row r="102" spans="1:8">
      <c r="A102" s="319"/>
      <c r="C102" s="304"/>
      <c r="D102" s="320"/>
      <c r="E102" s="320"/>
      <c r="F102" s="320"/>
      <c r="G102" s="320"/>
      <c r="H102" s="320"/>
    </row>
    <row r="103" spans="1:8">
      <c r="A103" s="319"/>
      <c r="C103" s="304"/>
      <c r="D103" s="320"/>
      <c r="E103" s="320"/>
      <c r="F103" s="320"/>
      <c r="G103" s="320"/>
      <c r="H103" s="320"/>
    </row>
    <row r="104" spans="1:8">
      <c r="A104" s="319"/>
      <c r="C104" s="304"/>
      <c r="D104" s="320"/>
      <c r="E104" s="320"/>
      <c r="F104" s="320"/>
      <c r="G104" s="320"/>
      <c r="H104" s="320"/>
    </row>
    <row r="105" spans="1:8">
      <c r="A105" s="319"/>
      <c r="C105" s="304"/>
      <c r="D105" s="320"/>
      <c r="E105" s="320"/>
      <c r="F105" s="320"/>
      <c r="G105" s="320"/>
      <c r="H105" s="320"/>
    </row>
    <row r="106" spans="1:8">
      <c r="A106" s="319"/>
      <c r="C106" s="304"/>
      <c r="D106" s="320"/>
      <c r="E106" s="320"/>
      <c r="F106" s="320"/>
      <c r="G106" s="320"/>
      <c r="H106" s="320"/>
    </row>
    <row r="107" spans="1:8">
      <c r="A107" s="319"/>
      <c r="C107" s="304"/>
      <c r="D107" s="320"/>
      <c r="E107" s="320"/>
      <c r="F107" s="320"/>
      <c r="G107" s="320"/>
      <c r="H107" s="320"/>
    </row>
    <row r="108" spans="1:8">
      <c r="A108" s="319"/>
      <c r="C108" s="304"/>
      <c r="D108" s="320"/>
      <c r="E108" s="320"/>
      <c r="F108" s="320"/>
      <c r="G108" s="320"/>
      <c r="H108" s="320"/>
    </row>
    <row r="109" spans="1:8">
      <c r="A109" s="319"/>
      <c r="C109" s="304"/>
      <c r="D109" s="320"/>
      <c r="E109" s="320"/>
      <c r="F109" s="320"/>
      <c r="G109" s="320"/>
      <c r="H109" s="320"/>
    </row>
    <row r="110" spans="1:8">
      <c r="A110" s="319"/>
      <c r="C110" s="304"/>
      <c r="D110" s="320"/>
      <c r="E110" s="320"/>
      <c r="F110" s="320"/>
      <c r="G110" s="320"/>
      <c r="H110" s="320"/>
    </row>
    <row r="111" spans="1:8">
      <c r="A111" s="319"/>
      <c r="C111" s="304"/>
      <c r="D111" s="320"/>
      <c r="E111" s="320"/>
      <c r="F111" s="320"/>
      <c r="G111" s="320"/>
      <c r="H111" s="320"/>
    </row>
    <row r="112" spans="1:8">
      <c r="A112" s="319"/>
      <c r="C112" s="304"/>
      <c r="D112" s="320"/>
      <c r="E112" s="320"/>
      <c r="F112" s="320"/>
      <c r="G112" s="320"/>
      <c r="H112" s="320"/>
    </row>
    <row r="113" spans="1:8">
      <c r="A113" s="319"/>
      <c r="C113" s="304"/>
      <c r="D113" s="320"/>
      <c r="E113" s="320"/>
      <c r="F113" s="320"/>
      <c r="G113" s="320"/>
      <c r="H113" s="320"/>
    </row>
    <row r="114" spans="1:8">
      <c r="A114" s="319"/>
      <c r="C114" s="304"/>
      <c r="D114" s="320"/>
      <c r="E114" s="320"/>
      <c r="F114" s="320"/>
      <c r="G114" s="320"/>
      <c r="H114" s="320"/>
    </row>
    <row r="115" spans="1:8">
      <c r="A115" s="319"/>
      <c r="C115" s="304"/>
      <c r="D115" s="320"/>
      <c r="E115" s="320"/>
      <c r="F115" s="320"/>
      <c r="G115" s="320"/>
      <c r="H115" s="320"/>
    </row>
    <row r="116" spans="1:8">
      <c r="A116" s="319"/>
      <c r="C116" s="304"/>
      <c r="D116" s="320"/>
      <c r="E116" s="320"/>
      <c r="F116" s="320"/>
      <c r="G116" s="320"/>
      <c r="H116" s="320"/>
    </row>
    <row r="117" spans="1:8">
      <c r="A117" s="319"/>
      <c r="C117" s="304"/>
      <c r="D117" s="320"/>
      <c r="E117" s="320"/>
      <c r="F117" s="320"/>
      <c r="G117" s="320"/>
      <c r="H117" s="320"/>
    </row>
    <row r="118" spans="1:8">
      <c r="A118" s="319"/>
      <c r="C118" s="304"/>
      <c r="D118" s="320"/>
      <c r="E118" s="320"/>
      <c r="F118" s="320"/>
      <c r="G118" s="320"/>
      <c r="H118" s="320"/>
    </row>
    <row r="119" spans="1:8">
      <c r="A119" s="319"/>
      <c r="C119" s="304"/>
      <c r="D119" s="320"/>
      <c r="E119" s="320"/>
      <c r="F119" s="320"/>
      <c r="G119" s="320"/>
      <c r="H119" s="320"/>
    </row>
    <row r="120" spans="1:8">
      <c r="A120" s="319"/>
      <c r="C120" s="304"/>
      <c r="D120" s="320"/>
      <c r="E120" s="320"/>
      <c r="F120" s="320"/>
      <c r="G120" s="320"/>
      <c r="H120" s="320"/>
    </row>
    <row r="121" spans="1:8">
      <c r="A121" s="319"/>
      <c r="C121" s="304"/>
      <c r="D121" s="320"/>
      <c r="E121" s="320"/>
      <c r="F121" s="320"/>
      <c r="G121" s="320"/>
      <c r="H121" s="320"/>
    </row>
    <row r="122" spans="1:8">
      <c r="A122" s="319"/>
      <c r="C122" s="304"/>
      <c r="D122" s="320"/>
      <c r="E122" s="320"/>
      <c r="F122" s="320"/>
      <c r="G122" s="320"/>
      <c r="H122" s="320"/>
    </row>
    <row r="123" spans="1:8">
      <c r="A123" s="319"/>
      <c r="C123" s="304"/>
      <c r="D123" s="320"/>
      <c r="E123" s="320"/>
      <c r="F123" s="320"/>
      <c r="G123" s="320"/>
      <c r="H123" s="320"/>
    </row>
    <row r="124" spans="1:8">
      <c r="A124" s="319"/>
      <c r="C124" s="304"/>
      <c r="D124" s="320"/>
      <c r="E124" s="320"/>
      <c r="F124" s="320"/>
      <c r="G124" s="320"/>
      <c r="H124" s="320"/>
    </row>
    <row r="125" spans="1:8">
      <c r="A125" s="319"/>
      <c r="C125" s="304"/>
      <c r="D125" s="320"/>
      <c r="E125" s="320"/>
      <c r="F125" s="320"/>
      <c r="G125" s="320"/>
      <c r="H125" s="320"/>
    </row>
    <row r="126" spans="1:8">
      <c r="A126" s="319"/>
      <c r="C126" s="304"/>
      <c r="D126" s="320"/>
      <c r="E126" s="320"/>
      <c r="F126" s="320"/>
      <c r="G126" s="320"/>
      <c r="H126" s="320"/>
    </row>
    <row r="127" spans="1:8">
      <c r="A127" s="319"/>
      <c r="C127" s="304"/>
      <c r="D127" s="320"/>
      <c r="E127" s="320"/>
      <c r="F127" s="320"/>
      <c r="G127" s="320"/>
      <c r="H127" s="320"/>
    </row>
    <row r="128" spans="1:8">
      <c r="A128" s="319"/>
      <c r="C128" s="304"/>
      <c r="D128" s="320"/>
      <c r="E128" s="320"/>
      <c r="F128" s="320"/>
      <c r="G128" s="320"/>
      <c r="H128" s="320"/>
    </row>
    <row r="129" spans="1:8">
      <c r="A129" s="319"/>
      <c r="C129" s="304"/>
      <c r="D129" s="320"/>
      <c r="E129" s="320"/>
      <c r="F129" s="320"/>
      <c r="G129" s="320"/>
      <c r="H129" s="320"/>
    </row>
    <row r="130" spans="1:8">
      <c r="A130" s="319"/>
      <c r="C130" s="304"/>
      <c r="D130" s="320"/>
      <c r="E130" s="320"/>
      <c r="F130" s="320"/>
      <c r="G130" s="320"/>
      <c r="H130" s="320"/>
    </row>
    <row r="131" spans="1:8">
      <c r="A131" s="319"/>
      <c r="C131" s="304"/>
      <c r="D131" s="320"/>
      <c r="E131" s="320"/>
      <c r="F131" s="320"/>
      <c r="G131" s="320"/>
      <c r="H131" s="320"/>
    </row>
    <row r="132" spans="1:8">
      <c r="A132" s="319"/>
      <c r="C132" s="304"/>
      <c r="D132" s="320"/>
      <c r="E132" s="320"/>
      <c r="F132" s="320"/>
      <c r="G132" s="320"/>
      <c r="H132" s="320"/>
    </row>
    <row r="133" spans="1:8">
      <c r="A133" s="319"/>
      <c r="C133" s="304"/>
      <c r="D133" s="320"/>
      <c r="E133" s="320"/>
      <c r="F133" s="320"/>
      <c r="G133" s="320"/>
      <c r="H133" s="320"/>
    </row>
    <row r="134" spans="1:8">
      <c r="A134" s="319"/>
      <c r="C134" s="304"/>
      <c r="D134" s="320"/>
      <c r="E134" s="320"/>
      <c r="F134" s="320"/>
      <c r="G134" s="320"/>
      <c r="H134" s="320"/>
    </row>
    <row r="135" spans="1:8">
      <c r="A135" s="319"/>
      <c r="C135" s="304"/>
      <c r="D135" s="320"/>
      <c r="E135" s="320"/>
      <c r="F135" s="320"/>
      <c r="G135" s="320"/>
      <c r="H135" s="320"/>
    </row>
    <row r="136" spans="1:8">
      <c r="A136" s="319"/>
      <c r="C136" s="304"/>
      <c r="D136" s="320"/>
      <c r="E136" s="320"/>
      <c r="F136" s="320"/>
      <c r="G136" s="320"/>
      <c r="H136" s="320"/>
    </row>
    <row r="137" spans="1:8">
      <c r="A137" s="319"/>
      <c r="C137" s="304"/>
      <c r="D137" s="320"/>
      <c r="E137" s="320"/>
      <c r="F137" s="320"/>
      <c r="G137" s="320"/>
      <c r="H137" s="320"/>
    </row>
    <row r="138" spans="1:8">
      <c r="A138" s="319"/>
      <c r="C138" s="304"/>
      <c r="D138" s="320"/>
      <c r="E138" s="320"/>
      <c r="F138" s="320"/>
      <c r="G138" s="320"/>
      <c r="H138" s="320"/>
    </row>
    <row r="139" spans="1:8">
      <c r="A139" s="319"/>
      <c r="C139" s="304"/>
      <c r="D139" s="320"/>
      <c r="E139" s="320"/>
      <c r="F139" s="320"/>
      <c r="G139" s="320"/>
      <c r="H139" s="320"/>
    </row>
    <row r="140" spans="1:8">
      <c r="A140" s="319"/>
      <c r="C140" s="304"/>
      <c r="D140" s="320"/>
      <c r="E140" s="320"/>
      <c r="F140" s="320"/>
      <c r="G140" s="320"/>
      <c r="H140" s="320"/>
    </row>
    <row r="141" spans="1:8">
      <c r="A141" s="319"/>
      <c r="C141" s="304"/>
      <c r="D141" s="320"/>
      <c r="E141" s="320"/>
      <c r="F141" s="320"/>
      <c r="G141" s="320"/>
      <c r="H141" s="320"/>
    </row>
    <row r="142" spans="1:8">
      <c r="A142" s="319"/>
      <c r="C142" s="304"/>
      <c r="D142" s="320"/>
      <c r="E142" s="320"/>
      <c r="F142" s="320"/>
      <c r="G142" s="320"/>
      <c r="H142" s="320"/>
    </row>
    <row r="143" spans="1:8">
      <c r="A143" s="319"/>
      <c r="C143" s="304"/>
      <c r="D143" s="320"/>
      <c r="E143" s="320"/>
      <c r="F143" s="320"/>
      <c r="G143" s="320"/>
      <c r="H143" s="320"/>
    </row>
    <row r="144" spans="1:8">
      <c r="A144" s="319"/>
      <c r="C144" s="304"/>
      <c r="D144" s="320"/>
      <c r="E144" s="320"/>
      <c r="F144" s="320"/>
      <c r="G144" s="320"/>
      <c r="H144" s="320"/>
    </row>
    <row r="145" spans="1:1">
      <c r="A145" s="319"/>
    </row>
    <row r="146" spans="1:1">
      <c r="A146" s="321"/>
    </row>
    <row r="147" spans="1:1">
      <c r="A147" s="321"/>
    </row>
    <row r="148" spans="1:1">
      <c r="A148" s="321"/>
    </row>
    <row r="149" spans="1:1">
      <c r="A149" s="321"/>
    </row>
    <row r="150" spans="1:1">
      <c r="A150" s="321"/>
    </row>
    <row r="151" spans="1:1">
      <c r="A151" s="321"/>
    </row>
    <row r="152" spans="1:1">
      <c r="A152" s="321"/>
    </row>
    <row r="153" spans="1:1">
      <c r="A153" s="321"/>
    </row>
    <row r="154" spans="1:1">
      <c r="A154" s="321"/>
    </row>
    <row r="155" spans="1:1">
      <c r="A155" s="321"/>
    </row>
    <row r="156" spans="1:1">
      <c r="A156" s="321"/>
    </row>
    <row r="157" spans="1:1">
      <c r="A157" s="321"/>
    </row>
    <row r="158" spans="1:1">
      <c r="A158" s="321"/>
    </row>
    <row r="159" spans="1:1">
      <c r="A159" s="321"/>
    </row>
    <row r="160" spans="1:1">
      <c r="A160" s="321"/>
    </row>
    <row r="161" spans="1:1">
      <c r="A161" s="321"/>
    </row>
    <row r="162" spans="1:1">
      <c r="A162" s="321"/>
    </row>
    <row r="163" spans="1:1">
      <c r="A163" s="321"/>
    </row>
    <row r="164" spans="1:1">
      <c r="A164" s="321"/>
    </row>
    <row r="165" spans="1:1">
      <c r="A165" s="321"/>
    </row>
    <row r="166" spans="1:1">
      <c r="A166" s="321"/>
    </row>
    <row r="167" spans="1:1">
      <c r="A167" s="321"/>
    </row>
    <row r="168" spans="1:1">
      <c r="A168" s="321"/>
    </row>
    <row r="169" spans="1:1">
      <c r="A169" s="321"/>
    </row>
    <row r="170" spans="1:1">
      <c r="A170" s="321"/>
    </row>
    <row r="171" spans="1:1">
      <c r="A171" s="321"/>
    </row>
    <row r="172" spans="1:1">
      <c r="A172" s="321"/>
    </row>
    <row r="173" spans="1:1">
      <c r="A173" s="321"/>
    </row>
    <row r="174" spans="1:1">
      <c r="A174" s="321"/>
    </row>
    <row r="175" spans="1:1">
      <c r="A175" s="321"/>
    </row>
    <row r="176" spans="1:1">
      <c r="A176" s="321"/>
    </row>
    <row r="177" spans="1:1">
      <c r="A177" s="321"/>
    </row>
    <row r="178" spans="1:1">
      <c r="A178" s="321"/>
    </row>
    <row r="179" spans="1:1">
      <c r="A179" s="321"/>
    </row>
    <row r="180" spans="1:1">
      <c r="A180" s="321"/>
    </row>
    <row r="181" spans="1:1">
      <c r="A181" s="321"/>
    </row>
    <row r="182" spans="1:1">
      <c r="A182" s="321"/>
    </row>
    <row r="183" spans="1:1">
      <c r="A183" s="321"/>
    </row>
    <row r="184" spans="1:1">
      <c r="A184" s="321"/>
    </row>
    <row r="185" spans="1:1">
      <c r="A185" s="321"/>
    </row>
    <row r="186" spans="1:1">
      <c r="A186" s="321"/>
    </row>
    <row r="187" spans="1:1">
      <c r="A187" s="321"/>
    </row>
    <row r="188" spans="1:1">
      <c r="A188" s="321"/>
    </row>
    <row r="189" spans="1:1">
      <c r="A189" s="321"/>
    </row>
    <row r="190" spans="1:1">
      <c r="A190" s="321"/>
    </row>
    <row r="191" spans="1:1">
      <c r="A191" s="321"/>
    </row>
    <row r="192" spans="1:1">
      <c r="A192" s="321"/>
    </row>
    <row r="193" spans="1:1">
      <c r="A193" s="321"/>
    </row>
    <row r="194" spans="1:1">
      <c r="A194" s="321"/>
    </row>
    <row r="195" spans="1:1">
      <c r="A195" s="321"/>
    </row>
    <row r="196" spans="1:1">
      <c r="A196" s="321"/>
    </row>
    <row r="197" spans="1:1">
      <c r="A197" s="321"/>
    </row>
    <row r="198" spans="1:1">
      <c r="A198" s="321"/>
    </row>
    <row r="199" spans="1:1">
      <c r="A199" s="321"/>
    </row>
    <row r="200" spans="1:1">
      <c r="A200" s="321"/>
    </row>
    <row r="201" spans="1:1">
      <c r="A201" s="321"/>
    </row>
    <row r="202" spans="1:1">
      <c r="A202" s="321"/>
    </row>
    <row r="203" spans="1:1">
      <c r="A203" s="321"/>
    </row>
    <row r="204" spans="1:1">
      <c r="A204" s="321"/>
    </row>
    <row r="205" spans="1:1">
      <c r="A205" s="321"/>
    </row>
    <row r="206" spans="1:1">
      <c r="A206" s="321"/>
    </row>
    <row r="207" spans="1:1">
      <c r="A207" s="321"/>
    </row>
    <row r="208" spans="1:1">
      <c r="A208" s="321"/>
    </row>
    <row r="209" spans="1:1">
      <c r="A209" s="321"/>
    </row>
    <row r="210" spans="1:1">
      <c r="A210" s="321"/>
    </row>
    <row r="211" spans="1:1">
      <c r="A211" s="321"/>
    </row>
    <row r="212" spans="1:1">
      <c r="A212" s="321"/>
    </row>
    <row r="213" spans="1:1">
      <c r="A213" s="321"/>
    </row>
    <row r="214" spans="1:1">
      <c r="A214" s="321"/>
    </row>
    <row r="215" spans="1:1">
      <c r="A215" s="321"/>
    </row>
    <row r="216" spans="1:1">
      <c r="A216" s="321"/>
    </row>
    <row r="217" spans="1:1">
      <c r="A217" s="321"/>
    </row>
    <row r="218" spans="1:1">
      <c r="A218" s="321"/>
    </row>
    <row r="219" spans="1:1">
      <c r="A219" s="321"/>
    </row>
    <row r="220" spans="1:1">
      <c r="A220" s="321"/>
    </row>
    <row r="221" spans="1:1">
      <c r="A221" s="321"/>
    </row>
    <row r="222" spans="1:1">
      <c r="A222" s="321"/>
    </row>
    <row r="223" spans="1:1">
      <c r="A223" s="321"/>
    </row>
    <row r="224" spans="1:1">
      <c r="A224" s="321"/>
    </row>
    <row r="225" spans="1:1">
      <c r="A225" s="321"/>
    </row>
    <row r="226" spans="1:1">
      <c r="A226" s="321"/>
    </row>
    <row r="227" spans="1:1">
      <c r="A227" s="321"/>
    </row>
    <row r="228" spans="1:1">
      <c r="A228" s="321"/>
    </row>
    <row r="229" spans="1:1">
      <c r="A229" s="321"/>
    </row>
    <row r="230" spans="1:1">
      <c r="A230" s="321"/>
    </row>
    <row r="231" spans="1:1">
      <c r="A231" s="321"/>
    </row>
    <row r="232" spans="1:1">
      <c r="A232" s="321"/>
    </row>
    <row r="233" spans="1:1">
      <c r="A233" s="321"/>
    </row>
    <row r="234" spans="1:1">
      <c r="A234" s="321"/>
    </row>
    <row r="235" spans="1:1">
      <c r="A235" s="321"/>
    </row>
    <row r="236" spans="1:1">
      <c r="A236" s="321"/>
    </row>
    <row r="237" spans="1:1">
      <c r="A237" s="321"/>
    </row>
    <row r="238" spans="1:1">
      <c r="A238" s="321"/>
    </row>
    <row r="239" spans="1:1">
      <c r="A239" s="321"/>
    </row>
    <row r="240" spans="1:1">
      <c r="A240" s="321"/>
    </row>
    <row r="241" spans="1:1">
      <c r="A241" s="321"/>
    </row>
    <row r="242" spans="1:1">
      <c r="A242" s="321"/>
    </row>
    <row r="243" spans="1:1">
      <c r="A243" s="321"/>
    </row>
    <row r="244" spans="1:1">
      <c r="A244" s="321"/>
    </row>
    <row r="245" spans="1:1">
      <c r="A245" s="321"/>
    </row>
    <row r="246" spans="1:1">
      <c r="A246" s="321"/>
    </row>
    <row r="247" spans="1:1">
      <c r="A247" s="321"/>
    </row>
    <row r="248" spans="1:1">
      <c r="A248" s="321"/>
    </row>
    <row r="249" spans="1:1">
      <c r="A249" s="321"/>
    </row>
    <row r="250" spans="1:1">
      <c r="A250" s="321"/>
    </row>
    <row r="251" spans="1:1">
      <c r="A251" s="321"/>
    </row>
    <row r="252" spans="1:1">
      <c r="A252" s="321"/>
    </row>
    <row r="253" spans="1:1">
      <c r="A253" s="321"/>
    </row>
    <row r="254" spans="1:1">
      <c r="A254" s="321"/>
    </row>
    <row r="255" spans="1:1">
      <c r="A255" s="321"/>
    </row>
    <row r="256" spans="1:1">
      <c r="A256" s="321"/>
    </row>
    <row r="257" spans="1:1">
      <c r="A257" s="321"/>
    </row>
    <row r="258" spans="1:1">
      <c r="A258" s="321"/>
    </row>
    <row r="259" spans="1:1">
      <c r="A259" s="321"/>
    </row>
    <row r="260" spans="1:1">
      <c r="A260" s="321"/>
    </row>
    <row r="261" spans="1:1">
      <c r="A261" s="321"/>
    </row>
    <row r="262" spans="1:1">
      <c r="A262" s="321"/>
    </row>
    <row r="263" spans="1:1">
      <c r="A263" s="321"/>
    </row>
    <row r="264" spans="1:1">
      <c r="A264" s="321"/>
    </row>
    <row r="265" spans="1:1">
      <c r="A265" s="321"/>
    </row>
    <row r="266" spans="1:1">
      <c r="A266" s="321"/>
    </row>
    <row r="267" spans="1:1">
      <c r="A267" s="321"/>
    </row>
    <row r="268" spans="1:1">
      <c r="A268" s="321"/>
    </row>
    <row r="269" spans="1:1">
      <c r="A269" s="321"/>
    </row>
    <row r="270" spans="1:1">
      <c r="A270" s="321"/>
    </row>
    <row r="271" spans="1:1">
      <c r="A271" s="321"/>
    </row>
    <row r="272" spans="1:1">
      <c r="A272" s="321"/>
    </row>
    <row r="273" spans="1:1">
      <c r="A273" s="321"/>
    </row>
    <row r="274" spans="1:1">
      <c r="A274" s="321"/>
    </row>
    <row r="275" spans="1:1">
      <c r="A275" s="321"/>
    </row>
    <row r="276" spans="1:1">
      <c r="A276" s="321"/>
    </row>
    <row r="277" spans="1:1">
      <c r="A277" s="321"/>
    </row>
    <row r="278" spans="1:1">
      <c r="A278" s="321"/>
    </row>
    <row r="279" spans="1:1">
      <c r="A279" s="321"/>
    </row>
    <row r="280" spans="1:1">
      <c r="A280" s="321"/>
    </row>
    <row r="281" spans="1:1">
      <c r="A281" s="321"/>
    </row>
    <row r="282" spans="1:1">
      <c r="A282" s="321"/>
    </row>
    <row r="283" spans="1:1">
      <c r="A283" s="321"/>
    </row>
    <row r="284" spans="1:1">
      <c r="A284" s="321"/>
    </row>
    <row r="285" spans="1:1">
      <c r="A285" s="321"/>
    </row>
    <row r="286" spans="1:1">
      <c r="A286" s="321"/>
    </row>
    <row r="287" spans="1:1">
      <c r="A287" s="321"/>
    </row>
    <row r="288" spans="1:1">
      <c r="A288" s="321"/>
    </row>
    <row r="289" spans="1:1">
      <c r="A289" s="321"/>
    </row>
    <row r="290" spans="1:1">
      <c r="A290" s="321"/>
    </row>
    <row r="291" spans="1:1">
      <c r="A291" s="321"/>
    </row>
    <row r="292" spans="1:1">
      <c r="A292" s="321"/>
    </row>
    <row r="293" spans="1:1">
      <c r="A293" s="321"/>
    </row>
    <row r="294" spans="1:1">
      <c r="A294" s="321"/>
    </row>
    <row r="295" spans="1:1">
      <c r="A295" s="321"/>
    </row>
    <row r="296" spans="1:1">
      <c r="A296" s="321"/>
    </row>
    <row r="297" spans="1:1">
      <c r="A297" s="321"/>
    </row>
    <row r="298" spans="1:1">
      <c r="A298" s="321"/>
    </row>
    <row r="299" spans="1:1">
      <c r="A299" s="321"/>
    </row>
    <row r="300" spans="1:1">
      <c r="A300" s="321"/>
    </row>
    <row r="301" spans="1:1">
      <c r="A301" s="321"/>
    </row>
    <row r="302" spans="1:1">
      <c r="A302" s="321"/>
    </row>
    <row r="303" spans="1:1">
      <c r="A303" s="321"/>
    </row>
    <row r="304" spans="1:1">
      <c r="A304" s="321"/>
    </row>
    <row r="305" spans="1:1">
      <c r="A305" s="321"/>
    </row>
    <row r="306" spans="1:1">
      <c r="A306" s="321"/>
    </row>
    <row r="307" spans="1:1">
      <c r="A307" s="321"/>
    </row>
    <row r="308" spans="1:1">
      <c r="A308" s="321"/>
    </row>
    <row r="309" spans="1:1">
      <c r="A309" s="321"/>
    </row>
    <row r="310" spans="1:1">
      <c r="A310" s="321"/>
    </row>
    <row r="311" spans="1:1">
      <c r="A311" s="321"/>
    </row>
    <row r="312" spans="1:1">
      <c r="A312" s="321"/>
    </row>
  </sheetData>
  <mergeCells count="12">
    <mergeCell ref="C89:D89"/>
    <mergeCell ref="G89:I89"/>
    <mergeCell ref="C90:D90"/>
    <mergeCell ref="G90:I90"/>
    <mergeCell ref="A2:H2"/>
    <mergeCell ref="A4:A5"/>
    <mergeCell ref="B4:B5"/>
    <mergeCell ref="C4:C5"/>
    <mergeCell ref="D4:D5"/>
    <mergeCell ref="E4:E5"/>
    <mergeCell ref="F4:F5"/>
    <mergeCell ref="G4:J4"/>
  </mergeCells>
  <pageMargins left="0.23622047244094491" right="0.15748031496062992" top="0.19685039370078741" bottom="0.19685039370078741" header="0.19685039370078741" footer="0.31496062992125984"/>
  <pageSetup paperSize="9" scale="68" orientation="landscape" r:id="rId1"/>
  <ignoredErrors>
    <ignoredError sqref="F22 F9 F15 F80 F67 F72 F75 F85" formula="1"/>
    <ignoredError sqref="C80:E80 G80:J80 C23:E23 G23:I23" formulaRange="1"/>
    <ignoredError sqref="F23" formula="1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99"/>
  </sheetPr>
  <dimension ref="A1:K184"/>
  <sheetViews>
    <sheetView view="pageBreakPreview" zoomScale="50" zoomScaleNormal="75" zoomScaleSheetLayoutView="50" workbookViewId="0">
      <selection activeCell="Q15" sqref="Q15"/>
    </sheetView>
  </sheetViews>
  <sheetFormatPr defaultRowHeight="20.25"/>
  <cols>
    <col min="1" max="1" width="76.140625" style="45" customWidth="1"/>
    <col min="2" max="2" width="13" style="47" customWidth="1"/>
    <col min="3" max="5" width="19.42578125" style="47" customWidth="1"/>
    <col min="6" max="10" width="19.42578125" style="45" customWidth="1"/>
    <col min="11" max="11" width="9.5703125" style="45" customWidth="1"/>
    <col min="12" max="12" width="9.85546875" style="45" customWidth="1"/>
    <col min="13" max="16384" width="9.140625" style="45"/>
  </cols>
  <sheetData>
    <row r="1" spans="1:11" ht="30.75" customHeight="1">
      <c r="J1" s="66" t="s">
        <v>360</v>
      </c>
    </row>
    <row r="2" spans="1:11" ht="39" customHeight="1">
      <c r="A2" s="426" t="s">
        <v>147</v>
      </c>
      <c r="B2" s="426"/>
      <c r="C2" s="426"/>
      <c r="D2" s="426"/>
      <c r="E2" s="426"/>
      <c r="F2" s="426"/>
      <c r="G2" s="426"/>
      <c r="H2" s="426"/>
      <c r="I2" s="426"/>
      <c r="J2" s="426"/>
    </row>
    <row r="3" spans="1:11" ht="35.25" customHeight="1">
      <c r="A3" s="427" t="s">
        <v>403</v>
      </c>
      <c r="B3" s="427"/>
      <c r="C3" s="427"/>
      <c r="D3" s="427"/>
      <c r="E3" s="427"/>
      <c r="F3" s="427"/>
      <c r="G3" s="427"/>
      <c r="H3" s="427"/>
      <c r="I3" s="427"/>
      <c r="J3" s="427"/>
    </row>
    <row r="4" spans="1:11" ht="43.5" customHeight="1">
      <c r="A4" s="406" t="s">
        <v>167</v>
      </c>
      <c r="B4" s="408" t="s">
        <v>17</v>
      </c>
      <c r="C4" s="408" t="s">
        <v>437</v>
      </c>
      <c r="D4" s="408" t="s">
        <v>438</v>
      </c>
      <c r="E4" s="428" t="s">
        <v>432</v>
      </c>
      <c r="F4" s="408" t="s">
        <v>442</v>
      </c>
      <c r="G4" s="408" t="s">
        <v>338</v>
      </c>
      <c r="H4" s="408"/>
      <c r="I4" s="408"/>
      <c r="J4" s="408"/>
    </row>
    <row r="5" spans="1:11" ht="86.25" customHeight="1">
      <c r="A5" s="406"/>
      <c r="B5" s="408"/>
      <c r="C5" s="408"/>
      <c r="D5" s="408"/>
      <c r="E5" s="428"/>
      <c r="F5" s="408"/>
      <c r="G5" s="75" t="s">
        <v>130</v>
      </c>
      <c r="H5" s="75" t="s">
        <v>131</v>
      </c>
      <c r="I5" s="75" t="s">
        <v>132</v>
      </c>
      <c r="J5" s="75" t="s">
        <v>64</v>
      </c>
    </row>
    <row r="6" spans="1:11" ht="51.75" customHeight="1">
      <c r="A6" s="56">
        <v>1</v>
      </c>
      <c r="B6" s="57">
        <v>2</v>
      </c>
      <c r="C6" s="57">
        <v>3</v>
      </c>
      <c r="D6" s="57">
        <v>4</v>
      </c>
      <c r="E6" s="57">
        <v>5</v>
      </c>
      <c r="F6" s="57">
        <v>6</v>
      </c>
      <c r="G6" s="57">
        <v>7</v>
      </c>
      <c r="H6" s="57">
        <v>8</v>
      </c>
      <c r="I6" s="57">
        <v>9</v>
      </c>
      <c r="J6" s="57">
        <v>10</v>
      </c>
    </row>
    <row r="7" spans="1:11" s="63" customFormat="1" ht="56.25" customHeight="1">
      <c r="A7" s="101" t="s">
        <v>74</v>
      </c>
      <c r="B7" s="98">
        <v>4000</v>
      </c>
      <c r="C7" s="216">
        <f>SUM(C8:C13)</f>
        <v>12329</v>
      </c>
      <c r="D7" s="216">
        <f>SUM(D8:D13)</f>
        <v>1599</v>
      </c>
      <c r="E7" s="216">
        <f>SUM(E8:E13)</f>
        <v>3107</v>
      </c>
      <c r="F7" s="289">
        <f>SUM(G7:J7)</f>
        <v>8613</v>
      </c>
      <c r="G7" s="289">
        <f>SUM(G8:G13)</f>
        <v>280</v>
      </c>
      <c r="H7" s="289">
        <f>SUM(H8:H13)</f>
        <v>290</v>
      </c>
      <c r="I7" s="289">
        <f>SUM(I8:I13)</f>
        <v>1682</v>
      </c>
      <c r="J7" s="289">
        <f>SUM(J8:J13)</f>
        <v>6361</v>
      </c>
      <c r="K7" s="287"/>
    </row>
    <row r="8" spans="1:11" ht="49.5" customHeight="1">
      <c r="A8" s="61" t="s">
        <v>1</v>
      </c>
      <c r="B8" s="99" t="s">
        <v>151</v>
      </c>
      <c r="C8" s="215"/>
      <c r="D8" s="215"/>
      <c r="E8" s="215"/>
      <c r="F8" s="288">
        <f t="shared" ref="F8:F13" si="0">SUM(G8:J8)</f>
        <v>0</v>
      </c>
      <c r="G8" s="288"/>
      <c r="H8" s="288"/>
      <c r="I8" s="288"/>
      <c r="J8" s="288"/>
      <c r="K8" s="271"/>
    </row>
    <row r="9" spans="1:11" ht="46.5" customHeight="1">
      <c r="A9" s="61" t="s">
        <v>2</v>
      </c>
      <c r="B9" s="99">
        <v>4020</v>
      </c>
      <c r="C9" s="215">
        <v>1162</v>
      </c>
      <c r="D9" s="215">
        <v>399</v>
      </c>
      <c r="E9" s="215">
        <v>2672</v>
      </c>
      <c r="F9" s="288">
        <f t="shared" si="0"/>
        <v>3893</v>
      </c>
      <c r="G9" s="288">
        <v>250</v>
      </c>
      <c r="H9" s="288">
        <v>250</v>
      </c>
      <c r="I9" s="288">
        <v>250</v>
      </c>
      <c r="J9" s="288">
        <v>3143</v>
      </c>
      <c r="K9" s="271"/>
    </row>
    <row r="10" spans="1:11" ht="57" customHeight="1">
      <c r="A10" s="61" t="s">
        <v>28</v>
      </c>
      <c r="B10" s="99">
        <v>4030</v>
      </c>
      <c r="C10" s="215">
        <v>341</v>
      </c>
      <c r="D10" s="215">
        <v>200</v>
      </c>
      <c r="E10" s="215">
        <v>200</v>
      </c>
      <c r="F10" s="288">
        <f t="shared" si="0"/>
        <v>260</v>
      </c>
      <c r="G10" s="288">
        <v>30</v>
      </c>
      <c r="H10" s="288">
        <v>40</v>
      </c>
      <c r="I10" s="288">
        <v>40</v>
      </c>
      <c r="J10" s="288">
        <v>150</v>
      </c>
      <c r="K10" s="271"/>
    </row>
    <row r="11" spans="1:11" ht="48" customHeight="1">
      <c r="A11" s="61" t="s">
        <v>3</v>
      </c>
      <c r="B11" s="99">
        <v>4040</v>
      </c>
      <c r="C11" s="215">
        <v>9336</v>
      </c>
      <c r="D11" s="215"/>
      <c r="E11" s="215">
        <v>25</v>
      </c>
      <c r="F11" s="215">
        <f t="shared" si="0"/>
        <v>0</v>
      </c>
      <c r="G11" s="215"/>
      <c r="H11" s="215"/>
      <c r="I11" s="215"/>
      <c r="J11" s="215"/>
    </row>
    <row r="12" spans="1:11" ht="57" customHeight="1">
      <c r="A12" s="269" t="s">
        <v>60</v>
      </c>
      <c r="B12" s="99">
        <v>4050</v>
      </c>
      <c r="C12" s="215">
        <v>371</v>
      </c>
      <c r="D12" s="215">
        <v>1000</v>
      </c>
      <c r="E12" s="215">
        <v>5</v>
      </c>
      <c r="F12" s="288">
        <f t="shared" si="0"/>
        <v>4460</v>
      </c>
      <c r="G12" s="288"/>
      <c r="H12" s="288"/>
      <c r="I12" s="288">
        <v>1392</v>
      </c>
      <c r="J12" s="288">
        <v>3068</v>
      </c>
    </row>
    <row r="13" spans="1:11" ht="52.5" customHeight="1">
      <c r="A13" s="61" t="s">
        <v>274</v>
      </c>
      <c r="B13" s="99">
        <v>4060</v>
      </c>
      <c r="C13" s="215">
        <v>1119</v>
      </c>
      <c r="D13" s="215"/>
      <c r="E13" s="215">
        <v>205</v>
      </c>
      <c r="F13" s="215">
        <f t="shared" si="0"/>
        <v>0</v>
      </c>
      <c r="G13" s="215"/>
      <c r="H13" s="215"/>
      <c r="I13" s="215"/>
      <c r="J13" s="215"/>
    </row>
    <row r="14" spans="1:11" ht="20.100000000000001" customHeight="1">
      <c r="A14" s="44"/>
      <c r="B14" s="44"/>
      <c r="C14" s="44"/>
      <c r="D14" s="44"/>
      <c r="E14" s="44"/>
      <c r="F14" s="100"/>
      <c r="G14" s="100"/>
      <c r="H14" s="100"/>
      <c r="I14" s="100"/>
      <c r="J14" s="100"/>
    </row>
    <row r="15" spans="1:11" ht="20.100000000000001" customHeight="1">
      <c r="A15" s="44"/>
      <c r="B15" s="44"/>
      <c r="C15" s="44"/>
      <c r="D15" s="44"/>
      <c r="E15" s="44"/>
      <c r="F15" s="100"/>
      <c r="G15" s="100"/>
      <c r="H15" s="100"/>
      <c r="I15" s="100"/>
      <c r="J15" s="100"/>
    </row>
    <row r="16" spans="1:11" s="68" customFormat="1" ht="20.100000000000001" customHeight="1">
      <c r="A16" s="49"/>
      <c r="B16" s="52"/>
      <c r="C16" s="44"/>
      <c r="D16" s="44"/>
      <c r="E16" s="44"/>
      <c r="F16" s="44"/>
      <c r="G16" s="44"/>
      <c r="H16" s="44"/>
      <c r="I16" s="44"/>
      <c r="J16" s="44"/>
      <c r="K16" s="45"/>
    </row>
    <row r="17" spans="1:10" ht="39" customHeight="1">
      <c r="A17" s="305" t="s">
        <v>653</v>
      </c>
      <c r="B17" s="70"/>
      <c r="C17" s="372" t="s">
        <v>87</v>
      </c>
      <c r="D17" s="373"/>
      <c r="E17" s="373"/>
      <c r="F17" s="373"/>
      <c r="G17" s="71"/>
      <c r="H17" s="374" t="s">
        <v>558</v>
      </c>
      <c r="I17" s="374"/>
      <c r="J17" s="374"/>
    </row>
    <row r="18" spans="1:10" s="68" customFormat="1" ht="46.5" customHeight="1">
      <c r="A18" s="43" t="s">
        <v>69</v>
      </c>
      <c r="B18" s="44"/>
      <c r="C18" s="367" t="s">
        <v>70</v>
      </c>
      <c r="D18" s="367"/>
      <c r="E18" s="367"/>
      <c r="F18" s="367"/>
      <c r="G18" s="48"/>
      <c r="H18" s="376" t="s">
        <v>84</v>
      </c>
      <c r="I18" s="376"/>
      <c r="J18" s="376"/>
    </row>
    <row r="19" spans="1:10">
      <c r="A19" s="64"/>
    </row>
    <row r="20" spans="1:10">
      <c r="A20" s="64"/>
    </row>
    <row r="21" spans="1:10">
      <c r="A21" s="64"/>
    </row>
    <row r="22" spans="1:10">
      <c r="A22" s="64"/>
    </row>
    <row r="23" spans="1:10">
      <c r="A23" s="64"/>
    </row>
    <row r="24" spans="1:10">
      <c r="A24" s="64"/>
    </row>
    <row r="25" spans="1:10">
      <c r="A25" s="64"/>
    </row>
    <row r="26" spans="1:10">
      <c r="A26" s="64"/>
    </row>
    <row r="27" spans="1:10">
      <c r="A27" s="64"/>
    </row>
    <row r="28" spans="1:10">
      <c r="A28" s="64"/>
    </row>
    <row r="29" spans="1:10">
      <c r="A29" s="64"/>
    </row>
    <row r="30" spans="1:10">
      <c r="A30" s="64"/>
    </row>
    <row r="31" spans="1:10">
      <c r="A31" s="64"/>
    </row>
    <row r="32" spans="1:10">
      <c r="A32" s="64"/>
    </row>
    <row r="33" spans="1:1">
      <c r="A33" s="64"/>
    </row>
    <row r="34" spans="1:1">
      <c r="A34" s="64"/>
    </row>
    <row r="35" spans="1:1">
      <c r="A35" s="64"/>
    </row>
    <row r="36" spans="1:1">
      <c r="A36" s="64"/>
    </row>
    <row r="37" spans="1:1">
      <c r="A37" s="64"/>
    </row>
    <row r="38" spans="1:1">
      <c r="A38" s="64"/>
    </row>
    <row r="39" spans="1:1">
      <c r="A39" s="64"/>
    </row>
    <row r="40" spans="1:1">
      <c r="A40" s="64"/>
    </row>
    <row r="41" spans="1:1">
      <c r="A41" s="64"/>
    </row>
    <row r="42" spans="1:1">
      <c r="A42" s="64"/>
    </row>
    <row r="43" spans="1:1">
      <c r="A43" s="64"/>
    </row>
    <row r="44" spans="1:1">
      <c r="A44" s="64"/>
    </row>
    <row r="45" spans="1:1">
      <c r="A45" s="64"/>
    </row>
    <row r="46" spans="1:1">
      <c r="A46" s="64"/>
    </row>
    <row r="47" spans="1:1">
      <c r="A47" s="64"/>
    </row>
    <row r="48" spans="1:1">
      <c r="A48" s="64"/>
    </row>
    <row r="49" spans="1:1">
      <c r="A49" s="64"/>
    </row>
    <row r="50" spans="1:1">
      <c r="A50" s="64"/>
    </row>
    <row r="51" spans="1:1">
      <c r="A51" s="64"/>
    </row>
    <row r="52" spans="1:1">
      <c r="A52" s="64"/>
    </row>
    <row r="53" spans="1:1">
      <c r="A53" s="64"/>
    </row>
    <row r="54" spans="1:1">
      <c r="A54" s="64"/>
    </row>
    <row r="55" spans="1:1">
      <c r="A55" s="64"/>
    </row>
    <row r="56" spans="1:1">
      <c r="A56" s="64"/>
    </row>
    <row r="57" spans="1:1">
      <c r="A57" s="64"/>
    </row>
    <row r="58" spans="1:1">
      <c r="A58" s="64"/>
    </row>
    <row r="59" spans="1:1">
      <c r="A59" s="64"/>
    </row>
    <row r="60" spans="1:1">
      <c r="A60" s="64"/>
    </row>
    <row r="61" spans="1:1">
      <c r="A61" s="64"/>
    </row>
    <row r="62" spans="1:1">
      <c r="A62" s="64"/>
    </row>
    <row r="63" spans="1:1">
      <c r="A63" s="64"/>
    </row>
    <row r="64" spans="1:1">
      <c r="A64" s="64"/>
    </row>
    <row r="65" spans="1:1">
      <c r="A65" s="64"/>
    </row>
    <row r="66" spans="1:1">
      <c r="A66" s="64"/>
    </row>
    <row r="67" spans="1:1">
      <c r="A67" s="64"/>
    </row>
    <row r="68" spans="1:1">
      <c r="A68" s="64"/>
    </row>
    <row r="69" spans="1:1">
      <c r="A69" s="64"/>
    </row>
    <row r="70" spans="1:1">
      <c r="A70" s="64"/>
    </row>
    <row r="71" spans="1:1">
      <c r="A71" s="64"/>
    </row>
    <row r="72" spans="1:1">
      <c r="A72" s="64"/>
    </row>
    <row r="73" spans="1:1">
      <c r="A73" s="64"/>
    </row>
    <row r="74" spans="1:1">
      <c r="A74" s="64"/>
    </row>
    <row r="75" spans="1:1">
      <c r="A75" s="64"/>
    </row>
    <row r="76" spans="1:1">
      <c r="A76" s="64"/>
    </row>
    <row r="77" spans="1:1">
      <c r="A77" s="64"/>
    </row>
    <row r="78" spans="1:1">
      <c r="A78" s="64"/>
    </row>
    <row r="79" spans="1:1">
      <c r="A79" s="64"/>
    </row>
    <row r="80" spans="1:1">
      <c r="A80" s="64"/>
    </row>
    <row r="81" spans="1:1">
      <c r="A81" s="64"/>
    </row>
    <row r="82" spans="1:1">
      <c r="A82" s="64"/>
    </row>
    <row r="83" spans="1:1">
      <c r="A83" s="64"/>
    </row>
    <row r="84" spans="1:1">
      <c r="A84" s="64"/>
    </row>
    <row r="85" spans="1:1">
      <c r="A85" s="64"/>
    </row>
    <row r="86" spans="1:1">
      <c r="A86" s="64"/>
    </row>
    <row r="87" spans="1:1">
      <c r="A87" s="64"/>
    </row>
    <row r="88" spans="1:1">
      <c r="A88" s="64"/>
    </row>
    <row r="89" spans="1:1">
      <c r="A89" s="64"/>
    </row>
    <row r="90" spans="1:1">
      <c r="A90" s="64"/>
    </row>
    <row r="91" spans="1:1">
      <c r="A91" s="64"/>
    </row>
    <row r="92" spans="1:1">
      <c r="A92" s="64"/>
    </row>
    <row r="93" spans="1:1">
      <c r="A93" s="64"/>
    </row>
    <row r="94" spans="1:1">
      <c r="A94" s="64"/>
    </row>
    <row r="95" spans="1:1">
      <c r="A95" s="64"/>
    </row>
    <row r="96" spans="1:1">
      <c r="A96" s="64"/>
    </row>
    <row r="97" spans="1:1">
      <c r="A97" s="64"/>
    </row>
    <row r="98" spans="1:1">
      <c r="A98" s="64"/>
    </row>
    <row r="99" spans="1:1">
      <c r="A99" s="64"/>
    </row>
    <row r="100" spans="1:1">
      <c r="A100" s="64"/>
    </row>
    <row r="101" spans="1:1">
      <c r="A101" s="64"/>
    </row>
    <row r="102" spans="1:1">
      <c r="A102" s="64"/>
    </row>
    <row r="103" spans="1:1">
      <c r="A103" s="64"/>
    </row>
    <row r="104" spans="1:1">
      <c r="A104" s="64"/>
    </row>
    <row r="105" spans="1:1">
      <c r="A105" s="64"/>
    </row>
    <row r="106" spans="1:1">
      <c r="A106" s="64"/>
    </row>
    <row r="107" spans="1:1">
      <c r="A107" s="64"/>
    </row>
    <row r="108" spans="1:1">
      <c r="A108" s="64"/>
    </row>
    <row r="109" spans="1:1">
      <c r="A109" s="64"/>
    </row>
    <row r="110" spans="1:1">
      <c r="A110" s="64"/>
    </row>
    <row r="111" spans="1:1">
      <c r="A111" s="64"/>
    </row>
    <row r="112" spans="1:1">
      <c r="A112" s="64"/>
    </row>
    <row r="113" spans="1:1">
      <c r="A113" s="64"/>
    </row>
    <row r="114" spans="1:1">
      <c r="A114" s="64"/>
    </row>
    <row r="115" spans="1:1">
      <c r="A115" s="64"/>
    </row>
    <row r="116" spans="1:1">
      <c r="A116" s="64"/>
    </row>
    <row r="117" spans="1:1">
      <c r="A117" s="64"/>
    </row>
    <row r="118" spans="1:1">
      <c r="A118" s="64"/>
    </row>
    <row r="119" spans="1:1">
      <c r="A119" s="64"/>
    </row>
    <row r="120" spans="1:1">
      <c r="A120" s="64"/>
    </row>
    <row r="121" spans="1:1">
      <c r="A121" s="64"/>
    </row>
    <row r="122" spans="1:1">
      <c r="A122" s="64"/>
    </row>
    <row r="123" spans="1:1">
      <c r="A123" s="64"/>
    </row>
    <row r="124" spans="1:1">
      <c r="A124" s="64"/>
    </row>
    <row r="125" spans="1:1">
      <c r="A125" s="64"/>
    </row>
    <row r="126" spans="1:1">
      <c r="A126" s="64"/>
    </row>
    <row r="127" spans="1:1">
      <c r="A127" s="64"/>
    </row>
    <row r="128" spans="1:1">
      <c r="A128" s="64"/>
    </row>
    <row r="129" spans="1:1">
      <c r="A129" s="64"/>
    </row>
    <row r="130" spans="1:1">
      <c r="A130" s="64"/>
    </row>
    <row r="131" spans="1:1">
      <c r="A131" s="64"/>
    </row>
    <row r="132" spans="1:1">
      <c r="A132" s="64"/>
    </row>
    <row r="133" spans="1:1">
      <c r="A133" s="64"/>
    </row>
    <row r="134" spans="1:1">
      <c r="A134" s="64"/>
    </row>
    <row r="135" spans="1:1">
      <c r="A135" s="64"/>
    </row>
    <row r="136" spans="1:1">
      <c r="A136" s="64"/>
    </row>
    <row r="137" spans="1:1">
      <c r="A137" s="64"/>
    </row>
    <row r="138" spans="1:1">
      <c r="A138" s="64"/>
    </row>
    <row r="139" spans="1:1">
      <c r="A139" s="64"/>
    </row>
    <row r="140" spans="1:1">
      <c r="A140" s="64"/>
    </row>
    <row r="141" spans="1:1">
      <c r="A141" s="64"/>
    </row>
    <row r="142" spans="1:1">
      <c r="A142" s="64"/>
    </row>
    <row r="143" spans="1:1">
      <c r="A143" s="64"/>
    </row>
    <row r="144" spans="1:1">
      <c r="A144" s="64"/>
    </row>
    <row r="145" spans="1:1">
      <c r="A145" s="64"/>
    </row>
    <row r="146" spans="1:1">
      <c r="A146" s="64"/>
    </row>
    <row r="147" spans="1:1">
      <c r="A147" s="64"/>
    </row>
    <row r="148" spans="1:1">
      <c r="A148" s="64"/>
    </row>
    <row r="149" spans="1:1">
      <c r="A149" s="64"/>
    </row>
    <row r="150" spans="1:1">
      <c r="A150" s="64"/>
    </row>
    <row r="151" spans="1:1">
      <c r="A151" s="64"/>
    </row>
    <row r="152" spans="1:1">
      <c r="A152" s="64"/>
    </row>
    <row r="153" spans="1:1">
      <c r="A153" s="64"/>
    </row>
    <row r="154" spans="1:1">
      <c r="A154" s="64"/>
    </row>
    <row r="155" spans="1:1">
      <c r="A155" s="64"/>
    </row>
    <row r="156" spans="1:1">
      <c r="A156" s="64"/>
    </row>
    <row r="157" spans="1:1">
      <c r="A157" s="64"/>
    </row>
    <row r="158" spans="1:1">
      <c r="A158" s="64"/>
    </row>
    <row r="159" spans="1:1">
      <c r="A159" s="64"/>
    </row>
    <row r="160" spans="1:1">
      <c r="A160" s="64"/>
    </row>
    <row r="161" spans="1:1">
      <c r="A161" s="64"/>
    </row>
    <row r="162" spans="1:1">
      <c r="A162" s="64"/>
    </row>
    <row r="163" spans="1:1">
      <c r="A163" s="64"/>
    </row>
    <row r="164" spans="1:1">
      <c r="A164" s="64"/>
    </row>
    <row r="165" spans="1:1">
      <c r="A165" s="64"/>
    </row>
    <row r="166" spans="1:1">
      <c r="A166" s="64"/>
    </row>
    <row r="167" spans="1:1">
      <c r="A167" s="64"/>
    </row>
    <row r="168" spans="1:1">
      <c r="A168" s="64"/>
    </row>
    <row r="169" spans="1:1">
      <c r="A169" s="64"/>
    </row>
    <row r="170" spans="1:1">
      <c r="A170" s="64"/>
    </row>
    <row r="171" spans="1:1">
      <c r="A171" s="64"/>
    </row>
    <row r="172" spans="1:1">
      <c r="A172" s="64"/>
    </row>
    <row r="173" spans="1:1">
      <c r="A173" s="64"/>
    </row>
    <row r="174" spans="1:1">
      <c r="A174" s="64"/>
    </row>
    <row r="175" spans="1:1">
      <c r="A175" s="64"/>
    </row>
    <row r="176" spans="1:1">
      <c r="A176" s="64"/>
    </row>
    <row r="177" spans="1:1">
      <c r="A177" s="64"/>
    </row>
    <row r="178" spans="1:1">
      <c r="A178" s="64"/>
    </row>
    <row r="179" spans="1:1">
      <c r="A179" s="64"/>
    </row>
    <row r="180" spans="1:1">
      <c r="A180" s="64"/>
    </row>
    <row r="181" spans="1:1">
      <c r="A181" s="64"/>
    </row>
    <row r="182" spans="1:1">
      <c r="A182" s="64"/>
    </row>
    <row r="183" spans="1:1">
      <c r="A183" s="64"/>
    </row>
    <row r="184" spans="1:1">
      <c r="A184" s="64"/>
    </row>
  </sheetData>
  <mergeCells count="13">
    <mergeCell ref="C17:F17"/>
    <mergeCell ref="H17:J17"/>
    <mergeCell ref="C18:F18"/>
    <mergeCell ref="H18:J18"/>
    <mergeCell ref="A4:A5"/>
    <mergeCell ref="A2:J2"/>
    <mergeCell ref="B4:B5"/>
    <mergeCell ref="C4:C5"/>
    <mergeCell ref="D4:D5"/>
    <mergeCell ref="A3:J3"/>
    <mergeCell ref="F4:F5"/>
    <mergeCell ref="G4:J4"/>
    <mergeCell ref="E4:E5"/>
  </mergeCells>
  <phoneticPr fontId="0" type="noConversion"/>
  <pageMargins left="0.23622047244094491" right="0.15748031496062992" top="0.19685039370078741" bottom="0.2" header="0.2" footer="0.31496062992125984"/>
  <pageSetup paperSize="9" scale="60" firstPageNumber="9" orientation="landscape" useFirstPageNumber="1" r:id="rId1"/>
  <headerFooter alignWithMargins="0"/>
  <ignoredErrors>
    <ignoredError sqref="B8" numberStoredAsText="1"/>
    <ignoredError sqref="F7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43"/>
  </sheetPr>
  <dimension ref="A2:O293"/>
  <sheetViews>
    <sheetView view="pageBreakPreview" topLeftCell="A55" zoomScale="60" workbookViewId="0">
      <selection activeCell="P69" sqref="P69"/>
    </sheetView>
  </sheetViews>
  <sheetFormatPr defaultRowHeight="18.75"/>
  <cols>
    <col min="1" max="1" width="60.28515625" style="3" customWidth="1"/>
    <col min="2" max="2" width="12" style="39" customWidth="1"/>
    <col min="3" max="3" width="16.140625" style="39" customWidth="1"/>
    <col min="4" max="4" width="16.7109375" style="39" customWidth="1"/>
    <col min="5" max="5" width="16.140625" style="39" customWidth="1"/>
    <col min="6" max="6" width="16" style="39" customWidth="1"/>
    <col min="7" max="7" width="16.28515625" style="3" customWidth="1"/>
    <col min="8" max="8" width="16.85546875" style="3" customWidth="1"/>
    <col min="9" max="9" width="16.140625" style="3" customWidth="1"/>
    <col min="10" max="10" width="16.42578125" style="3" customWidth="1"/>
    <col min="11" max="16384" width="9.140625" style="3"/>
  </cols>
  <sheetData>
    <row r="2" spans="1:11" ht="33.75" customHeight="1">
      <c r="A2" s="429" t="s">
        <v>568</v>
      </c>
      <c r="B2" s="429"/>
      <c r="C2" s="429"/>
      <c r="D2" s="429"/>
      <c r="E2" s="429"/>
      <c r="F2" s="429"/>
      <c r="G2" s="429"/>
      <c r="H2" s="429"/>
    </row>
    <row r="3" spans="1:11" ht="28.5" customHeight="1">
      <c r="A3" s="123"/>
      <c r="B3" s="125"/>
      <c r="C3" s="123"/>
      <c r="D3" s="123"/>
      <c r="E3" s="123"/>
      <c r="F3" s="125"/>
      <c r="G3" s="123"/>
      <c r="H3" s="123"/>
      <c r="I3" s="430" t="s">
        <v>324</v>
      </c>
      <c r="J3" s="430"/>
    </row>
    <row r="4" spans="1:11" ht="41.25" customHeight="1">
      <c r="A4" s="396" t="s">
        <v>167</v>
      </c>
      <c r="B4" s="398" t="s">
        <v>17</v>
      </c>
      <c r="C4" s="398" t="s">
        <v>440</v>
      </c>
      <c r="D4" s="398" t="s">
        <v>438</v>
      </c>
      <c r="E4" s="398" t="s">
        <v>432</v>
      </c>
      <c r="F4" s="400" t="s">
        <v>439</v>
      </c>
      <c r="G4" s="402" t="s">
        <v>338</v>
      </c>
      <c r="H4" s="403"/>
      <c r="I4" s="403"/>
      <c r="J4" s="404"/>
    </row>
    <row r="5" spans="1:11" ht="54" customHeight="1">
      <c r="A5" s="397"/>
      <c r="B5" s="399"/>
      <c r="C5" s="399"/>
      <c r="D5" s="399"/>
      <c r="E5" s="399"/>
      <c r="F5" s="401"/>
      <c r="G5" s="67" t="s">
        <v>130</v>
      </c>
      <c r="H5" s="67" t="s">
        <v>131</v>
      </c>
      <c r="I5" s="67" t="s">
        <v>132</v>
      </c>
      <c r="J5" s="67" t="s">
        <v>64</v>
      </c>
    </row>
    <row r="6" spans="1:11" ht="23.25" customHeight="1">
      <c r="A6" s="126">
        <v>1</v>
      </c>
      <c r="B6" s="127">
        <v>2</v>
      </c>
      <c r="C6" s="127">
        <v>3</v>
      </c>
      <c r="D6" s="127">
        <v>4</v>
      </c>
      <c r="E6" s="127">
        <v>5</v>
      </c>
      <c r="F6" s="127">
        <v>6</v>
      </c>
      <c r="G6" s="127">
        <v>7</v>
      </c>
      <c r="H6" s="127">
        <v>8</v>
      </c>
      <c r="I6" s="37">
        <v>9</v>
      </c>
      <c r="J6" s="37">
        <v>10</v>
      </c>
    </row>
    <row r="7" spans="1:11" ht="46.5" customHeight="1">
      <c r="A7" s="253" t="s">
        <v>74</v>
      </c>
      <c r="B7" s="254">
        <v>4000</v>
      </c>
      <c r="C7" s="246">
        <f>C8+C52+C57+C61+C66</f>
        <v>12329</v>
      </c>
      <c r="D7" s="246">
        <f t="shared" ref="D7:J7" si="0">D8+D52+D57+D61+D66</f>
        <v>1599</v>
      </c>
      <c r="E7" s="246">
        <f t="shared" si="0"/>
        <v>3107</v>
      </c>
      <c r="F7" s="232">
        <f>SUM(G7:J7)</f>
        <v>8613</v>
      </c>
      <c r="G7" s="246">
        <f t="shared" si="0"/>
        <v>280</v>
      </c>
      <c r="H7" s="246">
        <f t="shared" si="0"/>
        <v>290</v>
      </c>
      <c r="I7" s="246">
        <f t="shared" si="0"/>
        <v>1682</v>
      </c>
      <c r="J7" s="246">
        <f t="shared" si="0"/>
        <v>6361</v>
      </c>
      <c r="K7" s="45"/>
    </row>
    <row r="8" spans="1:11" s="41" customFormat="1" ht="51.75" customHeight="1">
      <c r="A8" s="265" t="s">
        <v>2</v>
      </c>
      <c r="B8" s="258">
        <v>4020</v>
      </c>
      <c r="C8" s="246">
        <f>SUM(C9:C51)</f>
        <v>1162</v>
      </c>
      <c r="D8" s="246">
        <f t="shared" ref="D8:J8" si="1">SUM(D9:D51)</f>
        <v>399</v>
      </c>
      <c r="E8" s="246">
        <f t="shared" si="1"/>
        <v>2672</v>
      </c>
      <c r="F8" s="232">
        <f>SUM(G8:J8)</f>
        <v>3893</v>
      </c>
      <c r="G8" s="246">
        <f t="shared" si="1"/>
        <v>250</v>
      </c>
      <c r="H8" s="246">
        <f t="shared" si="1"/>
        <v>250</v>
      </c>
      <c r="I8" s="246">
        <f t="shared" si="1"/>
        <v>250</v>
      </c>
      <c r="J8" s="246">
        <f t="shared" si="1"/>
        <v>3143</v>
      </c>
    </row>
    <row r="9" spans="1:11" s="41" customFormat="1" ht="31.5" customHeight="1">
      <c r="A9" s="222" t="s">
        <v>607</v>
      </c>
      <c r="B9" s="142"/>
      <c r="C9" s="219">
        <v>124</v>
      </c>
      <c r="D9" s="145">
        <v>0</v>
      </c>
      <c r="E9" s="145">
        <v>0</v>
      </c>
      <c r="F9" s="145">
        <f t="shared" ref="F9:F12" si="2">SUM(G9:J9)</f>
        <v>0</v>
      </c>
      <c r="G9" s="145">
        <v>0</v>
      </c>
      <c r="H9" s="145">
        <v>0</v>
      </c>
      <c r="I9" s="146">
        <v>0</v>
      </c>
      <c r="J9" s="146">
        <v>0</v>
      </c>
    </row>
    <row r="10" spans="1:11" s="41" customFormat="1" ht="31.5" customHeight="1">
      <c r="A10" s="222" t="s">
        <v>570</v>
      </c>
      <c r="B10" s="142"/>
      <c r="C10" s="244">
        <v>21</v>
      </c>
      <c r="D10" s="145">
        <v>0</v>
      </c>
      <c r="E10" s="145">
        <v>0</v>
      </c>
      <c r="F10" s="145">
        <f t="shared" si="2"/>
        <v>0</v>
      </c>
      <c r="G10" s="145">
        <v>0</v>
      </c>
      <c r="H10" s="145">
        <v>0</v>
      </c>
      <c r="I10" s="146">
        <v>0</v>
      </c>
      <c r="J10" s="146">
        <v>0</v>
      </c>
    </row>
    <row r="11" spans="1:11" s="41" customFormat="1" ht="42" customHeight="1">
      <c r="A11" s="222" t="s">
        <v>556</v>
      </c>
      <c r="B11" s="142"/>
      <c r="C11" s="219">
        <v>9</v>
      </c>
      <c r="D11" s="145">
        <v>0</v>
      </c>
      <c r="E11" s="145">
        <v>0</v>
      </c>
      <c r="F11" s="145">
        <f t="shared" si="2"/>
        <v>0</v>
      </c>
      <c r="G11" s="145">
        <v>0</v>
      </c>
      <c r="H11" s="145">
        <v>0</v>
      </c>
      <c r="I11" s="146">
        <v>0</v>
      </c>
      <c r="J11" s="146">
        <v>0</v>
      </c>
    </row>
    <row r="12" spans="1:11" s="41" customFormat="1" ht="31.5" customHeight="1">
      <c r="A12" s="222" t="s">
        <v>569</v>
      </c>
      <c r="B12" s="142"/>
      <c r="C12" s="244">
        <v>30</v>
      </c>
      <c r="D12" s="145">
        <v>0</v>
      </c>
      <c r="E12" s="145">
        <v>0</v>
      </c>
      <c r="F12" s="145">
        <f t="shared" si="2"/>
        <v>0</v>
      </c>
      <c r="G12" s="145">
        <v>0</v>
      </c>
      <c r="H12" s="145">
        <v>0</v>
      </c>
      <c r="I12" s="146">
        <v>0</v>
      </c>
      <c r="J12" s="146">
        <v>0</v>
      </c>
    </row>
    <row r="13" spans="1:11" s="41" customFormat="1" ht="31.5" customHeight="1">
      <c r="A13" s="263" t="s">
        <v>633</v>
      </c>
      <c r="B13" s="142"/>
      <c r="C13" s="244">
        <v>329</v>
      </c>
      <c r="D13" s="145">
        <v>0</v>
      </c>
      <c r="E13" s="261">
        <v>0</v>
      </c>
      <c r="F13" s="261">
        <f>SUM(G13:J13)</f>
        <v>600</v>
      </c>
      <c r="G13" s="261">
        <v>150</v>
      </c>
      <c r="H13" s="261">
        <v>140</v>
      </c>
      <c r="I13" s="261">
        <v>150</v>
      </c>
      <c r="J13" s="261">
        <v>160</v>
      </c>
    </row>
    <row r="14" spans="1:11" s="41" customFormat="1" ht="31.5" customHeight="1">
      <c r="A14" s="222" t="s">
        <v>572</v>
      </c>
      <c r="B14" s="142"/>
      <c r="C14" s="244">
        <v>9</v>
      </c>
      <c r="D14" s="145">
        <v>0</v>
      </c>
      <c r="E14" s="261">
        <v>33</v>
      </c>
      <c r="F14" s="261">
        <f t="shared" ref="F14:F44" si="3">SUM(G14:J14)</f>
        <v>35</v>
      </c>
      <c r="G14" s="261">
        <v>0</v>
      </c>
      <c r="H14" s="261">
        <v>0</v>
      </c>
      <c r="I14" s="261">
        <v>35</v>
      </c>
      <c r="J14" s="261">
        <v>0</v>
      </c>
    </row>
    <row r="15" spans="1:11" s="41" customFormat="1" ht="31.5" customHeight="1">
      <c r="A15" s="222" t="s">
        <v>573</v>
      </c>
      <c r="B15" s="142"/>
      <c r="C15" s="244">
        <v>8</v>
      </c>
      <c r="D15" s="145">
        <v>0</v>
      </c>
      <c r="E15" s="145">
        <v>0</v>
      </c>
      <c r="F15" s="145">
        <f t="shared" si="3"/>
        <v>0</v>
      </c>
      <c r="G15" s="145">
        <v>0</v>
      </c>
      <c r="H15" s="145">
        <v>0</v>
      </c>
      <c r="I15" s="146">
        <v>0</v>
      </c>
      <c r="J15" s="146">
        <v>0</v>
      </c>
    </row>
    <row r="16" spans="1:11" s="41" customFormat="1" ht="31.5" customHeight="1">
      <c r="A16" s="222" t="s">
        <v>574</v>
      </c>
      <c r="B16" s="142"/>
      <c r="C16" s="244">
        <v>31</v>
      </c>
      <c r="D16" s="145">
        <v>0</v>
      </c>
      <c r="E16" s="145">
        <v>0</v>
      </c>
      <c r="F16" s="145">
        <f t="shared" si="3"/>
        <v>0</v>
      </c>
      <c r="G16" s="145">
        <v>0</v>
      </c>
      <c r="H16" s="145">
        <v>0</v>
      </c>
      <c r="I16" s="146">
        <v>0</v>
      </c>
      <c r="J16" s="146">
        <v>0</v>
      </c>
    </row>
    <row r="17" spans="1:10" s="41" customFormat="1" ht="31.5" customHeight="1">
      <c r="A17" s="222" t="s">
        <v>575</v>
      </c>
      <c r="B17" s="142"/>
      <c r="C17" s="244">
        <v>9</v>
      </c>
      <c r="D17" s="145">
        <v>0</v>
      </c>
      <c r="E17" s="145">
        <v>0</v>
      </c>
      <c r="F17" s="145">
        <f t="shared" si="3"/>
        <v>0</v>
      </c>
      <c r="G17" s="145">
        <v>0</v>
      </c>
      <c r="H17" s="145">
        <v>0</v>
      </c>
      <c r="I17" s="146">
        <v>0</v>
      </c>
      <c r="J17" s="146">
        <v>0</v>
      </c>
    </row>
    <row r="18" spans="1:10" s="41" customFormat="1" ht="31.5" customHeight="1">
      <c r="A18" s="222" t="s">
        <v>576</v>
      </c>
      <c r="B18" s="142"/>
      <c r="C18" s="244">
        <v>27</v>
      </c>
      <c r="D18" s="145">
        <v>0</v>
      </c>
      <c r="E18" s="145">
        <v>0</v>
      </c>
      <c r="F18" s="145">
        <f t="shared" si="3"/>
        <v>0</v>
      </c>
      <c r="G18" s="145">
        <v>0</v>
      </c>
      <c r="H18" s="145">
        <v>0</v>
      </c>
      <c r="I18" s="146">
        <v>0</v>
      </c>
      <c r="J18" s="146">
        <v>0</v>
      </c>
    </row>
    <row r="19" spans="1:10" s="41" customFormat="1" ht="31.5" customHeight="1">
      <c r="A19" s="222" t="s">
        <v>577</v>
      </c>
      <c r="B19" s="142"/>
      <c r="C19" s="244">
        <v>20</v>
      </c>
      <c r="D19" s="145">
        <v>0</v>
      </c>
      <c r="E19" s="145">
        <v>0</v>
      </c>
      <c r="F19" s="145">
        <f t="shared" si="3"/>
        <v>0</v>
      </c>
      <c r="G19" s="145">
        <v>0</v>
      </c>
      <c r="H19" s="145">
        <v>0</v>
      </c>
      <c r="I19" s="146">
        <v>0</v>
      </c>
      <c r="J19" s="146">
        <v>0</v>
      </c>
    </row>
    <row r="20" spans="1:10" s="41" customFormat="1" ht="39" customHeight="1">
      <c r="A20" s="222" t="s">
        <v>608</v>
      </c>
      <c r="B20" s="142"/>
      <c r="C20" s="244">
        <v>442</v>
      </c>
      <c r="D20" s="145">
        <v>0</v>
      </c>
      <c r="E20" s="145">
        <v>0</v>
      </c>
      <c r="F20" s="145">
        <f t="shared" si="3"/>
        <v>0</v>
      </c>
      <c r="G20" s="145">
        <v>0</v>
      </c>
      <c r="H20" s="145">
        <v>0</v>
      </c>
      <c r="I20" s="146">
        <v>0</v>
      </c>
      <c r="J20" s="146">
        <v>0</v>
      </c>
    </row>
    <row r="21" spans="1:10" s="41" customFormat="1" ht="44.25" customHeight="1">
      <c r="A21" s="222" t="s">
        <v>609</v>
      </c>
      <c r="B21" s="142"/>
      <c r="C21" s="219">
        <v>4</v>
      </c>
      <c r="D21" s="145">
        <v>0</v>
      </c>
      <c r="E21" s="145">
        <v>0</v>
      </c>
      <c r="F21" s="145">
        <f t="shared" si="3"/>
        <v>0</v>
      </c>
      <c r="G21" s="145">
        <v>0</v>
      </c>
      <c r="H21" s="145">
        <v>0</v>
      </c>
      <c r="I21" s="146">
        <v>0</v>
      </c>
      <c r="J21" s="146">
        <v>0</v>
      </c>
    </row>
    <row r="22" spans="1:10" s="41" customFormat="1" ht="24" customHeight="1">
      <c r="A22" s="222" t="s">
        <v>580</v>
      </c>
      <c r="B22" s="142"/>
      <c r="C22" s="219">
        <v>27</v>
      </c>
      <c r="D22" s="145">
        <v>0</v>
      </c>
      <c r="E22" s="145">
        <v>0</v>
      </c>
      <c r="F22" s="145">
        <f t="shared" si="3"/>
        <v>0</v>
      </c>
      <c r="G22" s="145">
        <v>0</v>
      </c>
      <c r="H22" s="145">
        <v>0</v>
      </c>
      <c r="I22" s="146">
        <v>0</v>
      </c>
      <c r="J22" s="146">
        <v>0</v>
      </c>
    </row>
    <row r="23" spans="1:10" s="41" customFormat="1" ht="23.25" customHeight="1">
      <c r="A23" s="222" t="s">
        <v>610</v>
      </c>
      <c r="B23" s="142"/>
      <c r="C23" s="219">
        <v>10</v>
      </c>
      <c r="D23" s="145">
        <v>0</v>
      </c>
      <c r="E23" s="145">
        <v>0</v>
      </c>
      <c r="F23" s="145">
        <f t="shared" si="3"/>
        <v>0</v>
      </c>
      <c r="G23" s="145">
        <v>0</v>
      </c>
      <c r="H23" s="145">
        <v>0</v>
      </c>
      <c r="I23" s="146">
        <v>0</v>
      </c>
      <c r="J23" s="146">
        <v>0</v>
      </c>
    </row>
    <row r="24" spans="1:10" s="41" customFormat="1" ht="23.25" customHeight="1">
      <c r="A24" s="222" t="s">
        <v>582</v>
      </c>
      <c r="B24" s="142"/>
      <c r="C24" s="219">
        <v>12</v>
      </c>
      <c r="D24" s="145">
        <v>0</v>
      </c>
      <c r="E24" s="145">
        <v>0</v>
      </c>
      <c r="F24" s="145">
        <f t="shared" si="3"/>
        <v>0</v>
      </c>
      <c r="G24" s="145">
        <v>0</v>
      </c>
      <c r="H24" s="145">
        <v>0</v>
      </c>
      <c r="I24" s="146">
        <v>0</v>
      </c>
      <c r="J24" s="146">
        <v>0</v>
      </c>
    </row>
    <row r="25" spans="1:10" s="41" customFormat="1" ht="31.5" customHeight="1">
      <c r="A25" s="222" t="s">
        <v>583</v>
      </c>
      <c r="B25" s="142"/>
      <c r="C25" s="244">
        <v>50</v>
      </c>
      <c r="D25" s="145">
        <v>0</v>
      </c>
      <c r="E25" s="145">
        <v>0</v>
      </c>
      <c r="F25" s="145">
        <f t="shared" si="3"/>
        <v>0</v>
      </c>
      <c r="G25" s="145">
        <v>0</v>
      </c>
      <c r="H25" s="145">
        <v>0</v>
      </c>
      <c r="I25" s="146">
        <v>0</v>
      </c>
      <c r="J25" s="146">
        <v>0</v>
      </c>
    </row>
    <row r="26" spans="1:10" s="41" customFormat="1" ht="31.5" customHeight="1">
      <c r="A26" s="222" t="s">
        <v>584</v>
      </c>
      <c r="B26" s="142"/>
      <c r="C26" s="244">
        <v>0</v>
      </c>
      <c r="D26" s="261">
        <v>324</v>
      </c>
      <c r="E26" s="261">
        <v>317</v>
      </c>
      <c r="F26" s="261">
        <f t="shared" si="3"/>
        <v>0</v>
      </c>
      <c r="G26" s="261">
        <v>0</v>
      </c>
      <c r="H26" s="261">
        <v>0</v>
      </c>
      <c r="I26" s="261">
        <v>0</v>
      </c>
      <c r="J26" s="261">
        <v>0</v>
      </c>
    </row>
    <row r="27" spans="1:10" s="41" customFormat="1" ht="31.5" customHeight="1">
      <c r="A27" s="222" t="s">
        <v>585</v>
      </c>
      <c r="B27" s="142"/>
      <c r="C27" s="244">
        <v>0</v>
      </c>
      <c r="D27" s="261">
        <v>50</v>
      </c>
      <c r="E27" s="261">
        <v>48</v>
      </c>
      <c r="F27" s="261">
        <f t="shared" si="3"/>
        <v>0</v>
      </c>
      <c r="G27" s="261">
        <v>0</v>
      </c>
      <c r="H27" s="261">
        <v>0</v>
      </c>
      <c r="I27" s="261">
        <v>0</v>
      </c>
      <c r="J27" s="261">
        <v>0</v>
      </c>
    </row>
    <row r="28" spans="1:10" s="41" customFormat="1" ht="31.5" customHeight="1">
      <c r="A28" s="222" t="s">
        <v>586</v>
      </c>
      <c r="B28" s="142"/>
      <c r="C28" s="244">
        <v>0</v>
      </c>
      <c r="D28" s="261">
        <v>10</v>
      </c>
      <c r="E28" s="261">
        <v>10</v>
      </c>
      <c r="F28" s="261">
        <f t="shared" si="3"/>
        <v>0</v>
      </c>
      <c r="G28" s="261">
        <v>0</v>
      </c>
      <c r="H28" s="261">
        <v>0</v>
      </c>
      <c r="I28" s="261">
        <v>0</v>
      </c>
      <c r="J28" s="261">
        <v>0</v>
      </c>
    </row>
    <row r="29" spans="1:10" s="41" customFormat="1" ht="41.25" customHeight="1">
      <c r="A29" s="240" t="s">
        <v>587</v>
      </c>
      <c r="B29" s="142"/>
      <c r="C29" s="238">
        <v>0</v>
      </c>
      <c r="D29" s="261">
        <v>15</v>
      </c>
      <c r="E29" s="261">
        <v>15</v>
      </c>
      <c r="F29" s="261">
        <f t="shared" si="3"/>
        <v>0</v>
      </c>
      <c r="G29" s="261">
        <v>0</v>
      </c>
      <c r="H29" s="261">
        <v>0</v>
      </c>
      <c r="I29" s="261">
        <v>0</v>
      </c>
      <c r="J29" s="261">
        <v>0</v>
      </c>
    </row>
    <row r="30" spans="1:10" s="41" customFormat="1" ht="31.5" customHeight="1">
      <c r="A30" s="222" t="s">
        <v>588</v>
      </c>
      <c r="B30" s="142"/>
      <c r="C30" s="244">
        <v>0</v>
      </c>
      <c r="D30" s="261">
        <v>0</v>
      </c>
      <c r="E30" s="261">
        <v>200</v>
      </c>
      <c r="F30" s="261">
        <f t="shared" si="3"/>
        <v>0</v>
      </c>
      <c r="G30" s="261">
        <v>0</v>
      </c>
      <c r="H30" s="261">
        <v>0</v>
      </c>
      <c r="I30" s="261">
        <v>0</v>
      </c>
      <c r="J30" s="261">
        <v>0</v>
      </c>
    </row>
    <row r="31" spans="1:10" s="41" customFormat="1" ht="31.5" customHeight="1">
      <c r="A31" s="222" t="s">
        <v>589</v>
      </c>
      <c r="B31" s="142"/>
      <c r="C31" s="244">
        <v>0</v>
      </c>
      <c r="D31" s="261">
        <v>0</v>
      </c>
      <c r="E31" s="261">
        <v>55</v>
      </c>
      <c r="F31" s="261">
        <f t="shared" si="3"/>
        <v>270</v>
      </c>
      <c r="G31" s="261">
        <v>100</v>
      </c>
      <c r="H31" s="261">
        <v>0</v>
      </c>
      <c r="I31" s="261">
        <v>65</v>
      </c>
      <c r="J31" s="261">
        <v>105</v>
      </c>
    </row>
    <row r="32" spans="1:10" s="41" customFormat="1" ht="31.5" customHeight="1">
      <c r="A32" s="222" t="s">
        <v>590</v>
      </c>
      <c r="B32" s="142"/>
      <c r="C32" s="244">
        <v>0</v>
      </c>
      <c r="D32" s="261">
        <v>0</v>
      </c>
      <c r="E32" s="261">
        <v>10</v>
      </c>
      <c r="F32" s="261">
        <f t="shared" si="3"/>
        <v>0</v>
      </c>
      <c r="G32" s="261">
        <v>0</v>
      </c>
      <c r="H32" s="261">
        <v>0</v>
      </c>
      <c r="I32" s="261">
        <v>0</v>
      </c>
      <c r="J32" s="261">
        <v>0</v>
      </c>
    </row>
    <row r="33" spans="1:10" s="41" customFormat="1" ht="31.5" customHeight="1">
      <c r="A33" s="222" t="s">
        <v>591</v>
      </c>
      <c r="B33" s="142"/>
      <c r="C33" s="244">
        <v>0</v>
      </c>
      <c r="D33" s="261">
        <v>0</v>
      </c>
      <c r="E33" s="261">
        <v>11</v>
      </c>
      <c r="F33" s="261">
        <f t="shared" si="3"/>
        <v>0</v>
      </c>
      <c r="G33" s="261">
        <v>0</v>
      </c>
      <c r="H33" s="261">
        <v>0</v>
      </c>
      <c r="I33" s="261">
        <v>0</v>
      </c>
      <c r="J33" s="261">
        <v>0</v>
      </c>
    </row>
    <row r="34" spans="1:10" s="41" customFormat="1" ht="31.5" customHeight="1">
      <c r="A34" s="222" t="s">
        <v>592</v>
      </c>
      <c r="B34" s="142"/>
      <c r="C34" s="244">
        <v>0</v>
      </c>
      <c r="D34" s="261">
        <v>0</v>
      </c>
      <c r="E34" s="261">
        <v>60</v>
      </c>
      <c r="F34" s="261">
        <f t="shared" si="3"/>
        <v>0</v>
      </c>
      <c r="G34" s="261">
        <v>0</v>
      </c>
      <c r="H34" s="261">
        <v>0</v>
      </c>
      <c r="I34" s="261">
        <v>0</v>
      </c>
      <c r="J34" s="261">
        <v>0</v>
      </c>
    </row>
    <row r="35" spans="1:10" s="41" customFormat="1" ht="31.5" customHeight="1">
      <c r="A35" s="222" t="s">
        <v>593</v>
      </c>
      <c r="B35" s="142"/>
      <c r="C35" s="244">
        <v>0</v>
      </c>
      <c r="D35" s="261">
        <v>0</v>
      </c>
      <c r="E35" s="261">
        <v>38</v>
      </c>
      <c r="F35" s="261">
        <f t="shared" si="3"/>
        <v>0</v>
      </c>
      <c r="G35" s="261">
        <v>0</v>
      </c>
      <c r="H35" s="261">
        <v>0</v>
      </c>
      <c r="I35" s="261">
        <v>0</v>
      </c>
      <c r="J35" s="261">
        <v>0</v>
      </c>
    </row>
    <row r="36" spans="1:10" s="41" customFormat="1" ht="31.5" customHeight="1">
      <c r="A36" s="222" t="s">
        <v>594</v>
      </c>
      <c r="B36" s="142"/>
      <c r="C36" s="244">
        <v>0</v>
      </c>
      <c r="D36" s="261">
        <v>0</v>
      </c>
      <c r="E36" s="261">
        <v>66</v>
      </c>
      <c r="F36" s="261">
        <f t="shared" si="3"/>
        <v>0</v>
      </c>
      <c r="G36" s="261">
        <v>0</v>
      </c>
      <c r="H36" s="261">
        <v>0</v>
      </c>
      <c r="I36" s="261">
        <v>0</v>
      </c>
      <c r="J36" s="261">
        <v>0</v>
      </c>
    </row>
    <row r="37" spans="1:10" s="41" customFormat="1" ht="31.5" customHeight="1">
      <c r="A37" s="222" t="s">
        <v>595</v>
      </c>
      <c r="B37" s="142"/>
      <c r="C37" s="244">
        <v>0</v>
      </c>
      <c r="D37" s="261">
        <v>0</v>
      </c>
      <c r="E37" s="261">
        <v>1076</v>
      </c>
      <c r="F37" s="261">
        <f t="shared" si="3"/>
        <v>0</v>
      </c>
      <c r="G37" s="261">
        <v>0</v>
      </c>
      <c r="H37" s="261">
        <v>0</v>
      </c>
      <c r="I37" s="261">
        <v>0</v>
      </c>
      <c r="J37" s="261">
        <v>0</v>
      </c>
    </row>
    <row r="38" spans="1:10" s="41" customFormat="1" ht="31.5" customHeight="1">
      <c r="A38" s="222" t="s">
        <v>596</v>
      </c>
      <c r="B38" s="142"/>
      <c r="C38" s="244">
        <v>0</v>
      </c>
      <c r="D38" s="261">
        <v>0</v>
      </c>
      <c r="E38" s="261">
        <v>230</v>
      </c>
      <c r="F38" s="261">
        <f t="shared" si="3"/>
        <v>0</v>
      </c>
      <c r="G38" s="261">
        <v>0</v>
      </c>
      <c r="H38" s="261">
        <v>0</v>
      </c>
      <c r="I38" s="261">
        <v>0</v>
      </c>
      <c r="J38" s="261">
        <v>0</v>
      </c>
    </row>
    <row r="39" spans="1:10" s="41" customFormat="1" ht="31.5" customHeight="1">
      <c r="A39" s="222" t="s">
        <v>597</v>
      </c>
      <c r="B39" s="142"/>
      <c r="C39" s="244">
        <v>0</v>
      </c>
      <c r="D39" s="261">
        <v>0</v>
      </c>
      <c r="E39" s="261">
        <v>230</v>
      </c>
      <c r="F39" s="261">
        <f t="shared" si="3"/>
        <v>0</v>
      </c>
      <c r="G39" s="261">
        <v>0</v>
      </c>
      <c r="H39" s="261">
        <v>0</v>
      </c>
      <c r="I39" s="261">
        <v>0</v>
      </c>
      <c r="J39" s="261">
        <v>0</v>
      </c>
    </row>
    <row r="40" spans="1:10" s="41" customFormat="1" ht="31.5" customHeight="1">
      <c r="A40" s="222" t="s">
        <v>598</v>
      </c>
      <c r="B40" s="142"/>
      <c r="C40" s="244">
        <v>0</v>
      </c>
      <c r="D40" s="261">
        <v>0</v>
      </c>
      <c r="E40" s="261">
        <v>162</v>
      </c>
      <c r="F40" s="261">
        <f t="shared" si="3"/>
        <v>0</v>
      </c>
      <c r="G40" s="261">
        <v>0</v>
      </c>
      <c r="H40" s="261">
        <v>0</v>
      </c>
      <c r="I40" s="261">
        <v>0</v>
      </c>
      <c r="J40" s="261">
        <v>0</v>
      </c>
    </row>
    <row r="41" spans="1:10" s="41" customFormat="1" ht="31.5" customHeight="1">
      <c r="A41" s="222" t="s">
        <v>599</v>
      </c>
      <c r="B41" s="142"/>
      <c r="C41" s="244">
        <v>0</v>
      </c>
      <c r="D41" s="261">
        <v>0</v>
      </c>
      <c r="E41" s="261">
        <v>27</v>
      </c>
      <c r="F41" s="261">
        <f t="shared" si="3"/>
        <v>0</v>
      </c>
      <c r="G41" s="261">
        <v>0</v>
      </c>
      <c r="H41" s="261">
        <v>0</v>
      </c>
      <c r="I41" s="261">
        <v>0</v>
      </c>
      <c r="J41" s="261">
        <v>0</v>
      </c>
    </row>
    <row r="42" spans="1:10" s="41" customFormat="1" ht="31.5" customHeight="1">
      <c r="A42" s="222" t="s">
        <v>600</v>
      </c>
      <c r="B42" s="142"/>
      <c r="C42" s="244">
        <v>0</v>
      </c>
      <c r="D42" s="145">
        <v>0</v>
      </c>
      <c r="E42" s="261">
        <v>26</v>
      </c>
      <c r="F42" s="261">
        <f t="shared" si="3"/>
        <v>0</v>
      </c>
      <c r="G42" s="261">
        <v>0</v>
      </c>
      <c r="H42" s="261">
        <v>0</v>
      </c>
      <c r="I42" s="146">
        <v>0</v>
      </c>
      <c r="J42" s="146">
        <v>0</v>
      </c>
    </row>
    <row r="43" spans="1:10" s="41" customFormat="1" ht="31.5" customHeight="1">
      <c r="A43" s="222" t="s">
        <v>601</v>
      </c>
      <c r="B43" s="142"/>
      <c r="C43" s="244">
        <v>0</v>
      </c>
      <c r="D43" s="145">
        <v>0</v>
      </c>
      <c r="E43" s="261">
        <v>28</v>
      </c>
      <c r="F43" s="261">
        <f t="shared" si="3"/>
        <v>0</v>
      </c>
      <c r="G43" s="261">
        <v>0</v>
      </c>
      <c r="H43" s="261">
        <v>0</v>
      </c>
      <c r="I43" s="146">
        <v>0</v>
      </c>
      <c r="J43" s="146">
        <v>0</v>
      </c>
    </row>
    <row r="44" spans="1:10" s="41" customFormat="1" ht="31.5" customHeight="1">
      <c r="A44" s="222" t="s">
        <v>602</v>
      </c>
      <c r="B44" s="142"/>
      <c r="C44" s="244">
        <v>0</v>
      </c>
      <c r="D44" s="145">
        <v>0</v>
      </c>
      <c r="E44" s="261">
        <v>30</v>
      </c>
      <c r="F44" s="261">
        <f t="shared" si="3"/>
        <v>0</v>
      </c>
      <c r="G44" s="261">
        <v>0</v>
      </c>
      <c r="H44" s="261">
        <v>0</v>
      </c>
      <c r="I44" s="146">
        <v>0</v>
      </c>
      <c r="J44" s="146">
        <v>0</v>
      </c>
    </row>
    <row r="45" spans="1:10" s="41" customFormat="1" ht="31.5" customHeight="1">
      <c r="A45" s="263" t="s">
        <v>603</v>
      </c>
      <c r="B45" s="142"/>
      <c r="C45" s="268">
        <v>0</v>
      </c>
      <c r="D45" s="145">
        <v>0</v>
      </c>
      <c r="E45" s="268">
        <v>0</v>
      </c>
      <c r="F45" s="268">
        <f t="shared" ref="F45:F46" si="4">SUM(G45:J45)</f>
        <v>110</v>
      </c>
      <c r="G45" s="268">
        <v>0</v>
      </c>
      <c r="H45" s="268">
        <v>110</v>
      </c>
      <c r="I45" s="146">
        <v>0</v>
      </c>
      <c r="J45" s="146">
        <v>0</v>
      </c>
    </row>
    <row r="46" spans="1:10" s="41" customFormat="1" ht="31.5" customHeight="1">
      <c r="A46" s="263" t="s">
        <v>635</v>
      </c>
      <c r="B46" s="142"/>
      <c r="C46" s="268"/>
      <c r="D46" s="145"/>
      <c r="E46" s="268"/>
      <c r="F46" s="288">
        <f t="shared" si="4"/>
        <v>75</v>
      </c>
      <c r="G46" s="288">
        <v>0</v>
      </c>
      <c r="H46" s="288">
        <v>0</v>
      </c>
      <c r="I46" s="146">
        <v>0</v>
      </c>
      <c r="J46" s="288">
        <v>75</v>
      </c>
    </row>
    <row r="47" spans="1:10" s="41" customFormat="1" ht="31.5" customHeight="1">
      <c r="A47" s="263" t="s">
        <v>636</v>
      </c>
      <c r="B47" s="142"/>
      <c r="C47" s="268"/>
      <c r="D47" s="145"/>
      <c r="E47" s="268"/>
      <c r="F47" s="288">
        <f t="shared" ref="F47:F51" si="5">SUM(G47:J47)</f>
        <v>867</v>
      </c>
      <c r="G47" s="288">
        <v>0</v>
      </c>
      <c r="H47" s="288">
        <v>0</v>
      </c>
      <c r="I47" s="146">
        <v>0</v>
      </c>
      <c r="J47" s="288">
        <v>867</v>
      </c>
    </row>
    <row r="48" spans="1:10" s="41" customFormat="1" ht="31.5" customHeight="1">
      <c r="A48" s="263" t="s">
        <v>637</v>
      </c>
      <c r="B48" s="142"/>
      <c r="C48" s="268"/>
      <c r="D48" s="145"/>
      <c r="E48" s="268"/>
      <c r="F48" s="288">
        <f t="shared" si="5"/>
        <v>348</v>
      </c>
      <c r="G48" s="288">
        <v>0</v>
      </c>
      <c r="H48" s="288">
        <v>0</v>
      </c>
      <c r="I48" s="146">
        <v>0</v>
      </c>
      <c r="J48" s="288">
        <v>348</v>
      </c>
    </row>
    <row r="49" spans="1:10" s="41" customFormat="1" ht="31.5" customHeight="1">
      <c r="A49" s="263" t="s">
        <v>638</v>
      </c>
      <c r="B49" s="142"/>
      <c r="C49" s="268"/>
      <c r="D49" s="145"/>
      <c r="E49" s="268"/>
      <c r="F49" s="288">
        <f t="shared" si="5"/>
        <v>49</v>
      </c>
      <c r="G49" s="288">
        <v>0</v>
      </c>
      <c r="H49" s="288">
        <v>0</v>
      </c>
      <c r="I49" s="146">
        <v>0</v>
      </c>
      <c r="J49" s="288">
        <v>49</v>
      </c>
    </row>
    <row r="50" spans="1:10" s="41" customFormat="1" ht="31.5" customHeight="1">
      <c r="A50" s="263" t="s">
        <v>639</v>
      </c>
      <c r="B50" s="142"/>
      <c r="C50" s="268"/>
      <c r="D50" s="145"/>
      <c r="E50" s="268"/>
      <c r="F50" s="288">
        <f t="shared" si="5"/>
        <v>137</v>
      </c>
      <c r="G50" s="288">
        <v>0</v>
      </c>
      <c r="H50" s="288">
        <v>0</v>
      </c>
      <c r="I50" s="146">
        <v>0</v>
      </c>
      <c r="J50" s="288">
        <v>137</v>
      </c>
    </row>
    <row r="51" spans="1:10" s="41" customFormat="1" ht="33.75" customHeight="1">
      <c r="A51" s="263" t="s">
        <v>640</v>
      </c>
      <c r="B51" s="142"/>
      <c r="C51" s="244">
        <v>0</v>
      </c>
      <c r="D51" s="145">
        <v>0</v>
      </c>
      <c r="E51" s="261">
        <v>0</v>
      </c>
      <c r="F51" s="288">
        <f t="shared" si="5"/>
        <v>1402</v>
      </c>
      <c r="G51" s="288">
        <v>0</v>
      </c>
      <c r="H51" s="288">
        <v>0</v>
      </c>
      <c r="I51" s="146">
        <v>0</v>
      </c>
      <c r="J51" s="288">
        <v>1402</v>
      </c>
    </row>
    <row r="52" spans="1:10" s="41" customFormat="1" ht="49.5" customHeight="1">
      <c r="A52" s="252" t="s">
        <v>28</v>
      </c>
      <c r="B52" s="258">
        <v>4030</v>
      </c>
      <c r="C52" s="262">
        <f t="shared" ref="C52:I52" si="6">C53</f>
        <v>341</v>
      </c>
      <c r="D52" s="262">
        <f t="shared" si="6"/>
        <v>200</v>
      </c>
      <c r="E52" s="262">
        <f t="shared" si="6"/>
        <v>200</v>
      </c>
      <c r="F52" s="262">
        <f>SUM(G52:J52)</f>
        <v>260</v>
      </c>
      <c r="G52" s="262">
        <f t="shared" si="6"/>
        <v>30</v>
      </c>
      <c r="H52" s="262">
        <f t="shared" si="6"/>
        <v>40</v>
      </c>
      <c r="I52" s="262">
        <f t="shared" si="6"/>
        <v>40</v>
      </c>
      <c r="J52" s="262">
        <f>SUM(J53:J56)</f>
        <v>150</v>
      </c>
    </row>
    <row r="53" spans="1:10" s="41" customFormat="1" ht="28.5" customHeight="1">
      <c r="A53" s="263" t="s">
        <v>605</v>
      </c>
      <c r="B53" s="141"/>
      <c r="C53" s="261">
        <v>341</v>
      </c>
      <c r="D53" s="261">
        <v>200</v>
      </c>
      <c r="E53" s="261">
        <v>200</v>
      </c>
      <c r="F53" s="261">
        <f>SUM(G53:J53)</f>
        <v>150</v>
      </c>
      <c r="G53" s="261">
        <v>30</v>
      </c>
      <c r="H53" s="261">
        <v>40</v>
      </c>
      <c r="I53" s="261">
        <v>40</v>
      </c>
      <c r="J53" s="261">
        <v>40</v>
      </c>
    </row>
    <row r="54" spans="1:10" s="41" customFormat="1" ht="28.5" customHeight="1">
      <c r="A54" s="263" t="s">
        <v>641</v>
      </c>
      <c r="B54" s="141"/>
      <c r="C54" s="268"/>
      <c r="D54" s="268"/>
      <c r="E54" s="268"/>
      <c r="F54" s="268"/>
      <c r="G54" s="268"/>
      <c r="H54" s="268"/>
      <c r="I54" s="288"/>
      <c r="J54" s="288">
        <v>53</v>
      </c>
    </row>
    <row r="55" spans="1:10" s="41" customFormat="1" ht="28.5" customHeight="1">
      <c r="A55" s="263" t="s">
        <v>642</v>
      </c>
      <c r="B55" s="141"/>
      <c r="C55" s="268"/>
      <c r="D55" s="268"/>
      <c r="E55" s="268"/>
      <c r="F55" s="268"/>
      <c r="G55" s="268"/>
      <c r="H55" s="268"/>
      <c r="I55" s="288"/>
      <c r="J55" s="288">
        <v>9</v>
      </c>
    </row>
    <row r="56" spans="1:10" s="41" customFormat="1" ht="28.5" customHeight="1">
      <c r="A56" s="263" t="s">
        <v>643</v>
      </c>
      <c r="B56" s="141"/>
      <c r="C56" s="268"/>
      <c r="D56" s="268"/>
      <c r="E56" s="268"/>
      <c r="F56" s="268"/>
      <c r="G56" s="268"/>
      <c r="H56" s="268"/>
      <c r="I56" s="288"/>
      <c r="J56" s="288">
        <v>48</v>
      </c>
    </row>
    <row r="57" spans="1:10" s="41" customFormat="1" ht="50.25" customHeight="1">
      <c r="A57" s="252" t="s">
        <v>3</v>
      </c>
      <c r="B57" s="258">
        <v>4040</v>
      </c>
      <c r="C57" s="262">
        <f>SUM(C58:C60)</f>
        <v>9336</v>
      </c>
      <c r="D57" s="262">
        <f t="shared" ref="D57:J57" si="7">SUM(D58:D60)</f>
        <v>0</v>
      </c>
      <c r="E57" s="262">
        <f t="shared" si="7"/>
        <v>25</v>
      </c>
      <c r="F57" s="262">
        <f>SUM(G57:J57)</f>
        <v>0</v>
      </c>
      <c r="G57" s="262">
        <f t="shared" si="7"/>
        <v>0</v>
      </c>
      <c r="H57" s="262">
        <f t="shared" si="7"/>
        <v>0</v>
      </c>
      <c r="I57" s="289">
        <f t="shared" si="7"/>
        <v>0</v>
      </c>
      <c r="J57" s="289">
        <f t="shared" si="7"/>
        <v>0</v>
      </c>
    </row>
    <row r="58" spans="1:10" s="41" customFormat="1" ht="31.5" customHeight="1">
      <c r="A58" s="222" t="s">
        <v>557</v>
      </c>
      <c r="B58" s="141"/>
      <c r="C58" s="261">
        <v>9307</v>
      </c>
      <c r="D58" s="144">
        <v>0</v>
      </c>
      <c r="E58" s="144">
        <v>0</v>
      </c>
      <c r="F58" s="262">
        <f t="shared" ref="F58:F68" si="8">SUM(G58:J58)</f>
        <v>0</v>
      </c>
      <c r="G58" s="144">
        <v>0</v>
      </c>
      <c r="H58" s="144">
        <v>0</v>
      </c>
      <c r="I58" s="267">
        <v>0</v>
      </c>
      <c r="J58" s="267">
        <v>0</v>
      </c>
    </row>
    <row r="59" spans="1:10" s="41" customFormat="1" ht="31.5" customHeight="1">
      <c r="A59" s="222" t="s">
        <v>547</v>
      </c>
      <c r="B59" s="141"/>
      <c r="C59" s="261">
        <v>29</v>
      </c>
      <c r="D59" s="144">
        <v>0</v>
      </c>
      <c r="E59" s="144">
        <v>0</v>
      </c>
      <c r="F59" s="262">
        <f t="shared" si="8"/>
        <v>0</v>
      </c>
      <c r="G59" s="144">
        <v>0</v>
      </c>
      <c r="H59" s="144">
        <v>0</v>
      </c>
      <c r="I59" s="267">
        <v>0</v>
      </c>
      <c r="J59" s="267">
        <v>0</v>
      </c>
    </row>
    <row r="60" spans="1:10" s="41" customFormat="1" ht="45" customHeight="1">
      <c r="A60" s="150" t="s">
        <v>548</v>
      </c>
      <c r="B60" s="141"/>
      <c r="C60" s="261">
        <v>0</v>
      </c>
      <c r="D60" s="144">
        <v>0</v>
      </c>
      <c r="E60" s="261">
        <v>25</v>
      </c>
      <c r="F60" s="262">
        <f t="shared" si="8"/>
        <v>0</v>
      </c>
      <c r="G60" s="144">
        <v>0</v>
      </c>
      <c r="H60" s="144">
        <v>0</v>
      </c>
      <c r="I60" s="267">
        <v>0</v>
      </c>
      <c r="J60" s="267">
        <v>0</v>
      </c>
    </row>
    <row r="61" spans="1:10" s="41" customFormat="1" ht="64.5" customHeight="1">
      <c r="A61" s="252" t="s">
        <v>60</v>
      </c>
      <c r="B61" s="258">
        <v>4050</v>
      </c>
      <c r="C61" s="262">
        <f>SUM(C62:C65)</f>
        <v>371</v>
      </c>
      <c r="D61" s="262">
        <f t="shared" ref="D61:J61" si="9">SUM(D62:D65)</f>
        <v>1000</v>
      </c>
      <c r="E61" s="262">
        <f t="shared" si="9"/>
        <v>5</v>
      </c>
      <c r="F61" s="289">
        <f t="shared" si="8"/>
        <v>4460</v>
      </c>
      <c r="G61" s="289">
        <f t="shared" si="9"/>
        <v>0</v>
      </c>
      <c r="H61" s="289">
        <f t="shared" si="9"/>
        <v>0</v>
      </c>
      <c r="I61" s="289">
        <f t="shared" si="9"/>
        <v>1392</v>
      </c>
      <c r="J61" s="289">
        <f t="shared" si="9"/>
        <v>3068</v>
      </c>
    </row>
    <row r="62" spans="1:10" s="41" customFormat="1" ht="47.25" customHeight="1">
      <c r="A62" s="222" t="s">
        <v>554</v>
      </c>
      <c r="B62" s="141"/>
      <c r="C62" s="144">
        <v>0</v>
      </c>
      <c r="D62" s="261">
        <v>1000</v>
      </c>
      <c r="E62" s="144">
        <v>0</v>
      </c>
      <c r="F62" s="289">
        <f t="shared" si="8"/>
        <v>4460</v>
      </c>
      <c r="G62" s="144">
        <v>0</v>
      </c>
      <c r="H62" s="144">
        <v>0</v>
      </c>
      <c r="I62" s="267">
        <v>1392</v>
      </c>
      <c r="J62" s="288">
        <v>3068</v>
      </c>
    </row>
    <row r="63" spans="1:10" s="41" customFormat="1" ht="37.5" customHeight="1">
      <c r="A63" s="241" t="s">
        <v>551</v>
      </c>
      <c r="B63" s="141"/>
      <c r="C63" s="188">
        <v>136</v>
      </c>
      <c r="D63" s="261">
        <v>0</v>
      </c>
      <c r="E63" s="261">
        <v>5</v>
      </c>
      <c r="F63" s="262">
        <f t="shared" si="8"/>
        <v>0</v>
      </c>
      <c r="G63" s="144">
        <v>0</v>
      </c>
      <c r="H63" s="144">
        <v>0</v>
      </c>
      <c r="I63" s="267">
        <v>0</v>
      </c>
      <c r="J63" s="267">
        <v>0</v>
      </c>
    </row>
    <row r="64" spans="1:10" s="41" customFormat="1" ht="33" customHeight="1">
      <c r="A64" s="241" t="s">
        <v>552</v>
      </c>
      <c r="B64" s="141"/>
      <c r="C64" s="188">
        <v>23</v>
      </c>
      <c r="D64" s="261">
        <v>0</v>
      </c>
      <c r="E64" s="144">
        <v>0</v>
      </c>
      <c r="F64" s="262">
        <f t="shared" si="8"/>
        <v>0</v>
      </c>
      <c r="G64" s="144">
        <v>0</v>
      </c>
      <c r="H64" s="144">
        <v>0</v>
      </c>
      <c r="I64" s="267">
        <v>0</v>
      </c>
      <c r="J64" s="267">
        <v>0</v>
      </c>
    </row>
    <row r="65" spans="1:15" s="41" customFormat="1" ht="43.5" customHeight="1">
      <c r="A65" s="241" t="s">
        <v>553</v>
      </c>
      <c r="B65" s="141"/>
      <c r="C65" s="188">
        <v>212</v>
      </c>
      <c r="D65" s="261">
        <v>0</v>
      </c>
      <c r="E65" s="144">
        <v>0</v>
      </c>
      <c r="F65" s="262">
        <f t="shared" si="8"/>
        <v>0</v>
      </c>
      <c r="G65" s="144">
        <v>0</v>
      </c>
      <c r="H65" s="144">
        <v>0</v>
      </c>
      <c r="I65" s="267">
        <v>0</v>
      </c>
      <c r="J65" s="267">
        <v>0</v>
      </c>
      <c r="O65" s="242"/>
    </row>
    <row r="66" spans="1:15" s="41" customFormat="1" ht="36" customHeight="1">
      <c r="A66" s="252" t="s">
        <v>274</v>
      </c>
      <c r="B66" s="258">
        <v>4060</v>
      </c>
      <c r="C66" s="262">
        <f>SUM(C67:C68)</f>
        <v>1119</v>
      </c>
      <c r="D66" s="262">
        <f t="shared" ref="D66:J66" si="10">SUM(D67:D68)</f>
        <v>0</v>
      </c>
      <c r="E66" s="262">
        <f t="shared" si="10"/>
        <v>205</v>
      </c>
      <c r="F66" s="262">
        <f t="shared" si="8"/>
        <v>0</v>
      </c>
      <c r="G66" s="262">
        <f t="shared" si="10"/>
        <v>0</v>
      </c>
      <c r="H66" s="262">
        <f t="shared" si="10"/>
        <v>0</v>
      </c>
      <c r="I66" s="262">
        <f t="shared" si="10"/>
        <v>0</v>
      </c>
      <c r="J66" s="262">
        <f t="shared" si="10"/>
        <v>0</v>
      </c>
    </row>
    <row r="67" spans="1:15" s="41" customFormat="1" ht="48.75" customHeight="1">
      <c r="A67" s="241" t="s">
        <v>550</v>
      </c>
      <c r="B67" s="239"/>
      <c r="C67" s="188">
        <v>1119</v>
      </c>
      <c r="D67" s="261">
        <v>0</v>
      </c>
      <c r="E67" s="188">
        <v>203</v>
      </c>
      <c r="F67" s="262">
        <f t="shared" si="8"/>
        <v>0</v>
      </c>
      <c r="G67" s="144">
        <v>0</v>
      </c>
      <c r="H67" s="144">
        <v>0</v>
      </c>
      <c r="I67" s="267">
        <v>0</v>
      </c>
      <c r="J67" s="267">
        <v>0</v>
      </c>
    </row>
    <row r="68" spans="1:15" s="41" customFormat="1" ht="65.25" customHeight="1">
      <c r="A68" s="241" t="s">
        <v>549</v>
      </c>
      <c r="B68" s="141"/>
      <c r="C68" s="144">
        <v>0</v>
      </c>
      <c r="D68" s="261">
        <v>0</v>
      </c>
      <c r="E68" s="188">
        <v>2</v>
      </c>
      <c r="F68" s="262">
        <f t="shared" si="8"/>
        <v>0</v>
      </c>
      <c r="G68" s="144">
        <v>0</v>
      </c>
      <c r="H68" s="144">
        <v>0</v>
      </c>
      <c r="I68" s="267">
        <v>0</v>
      </c>
      <c r="J68" s="267">
        <v>0</v>
      </c>
    </row>
    <row r="69" spans="1:15">
      <c r="A69" s="129"/>
      <c r="B69" s="130"/>
      <c r="C69" s="131"/>
      <c r="D69" s="132"/>
      <c r="E69" s="132"/>
      <c r="F69" s="132"/>
      <c r="G69" s="132"/>
      <c r="H69" s="132"/>
    </row>
    <row r="70" spans="1:15" ht="26.25" customHeight="1">
      <c r="A70" s="122" t="s">
        <v>653</v>
      </c>
      <c r="B70" s="20"/>
      <c r="C70" s="391" t="s">
        <v>87</v>
      </c>
      <c r="D70" s="391"/>
      <c r="E70" s="137"/>
      <c r="F70" s="133"/>
      <c r="G70" s="392" t="s">
        <v>558</v>
      </c>
      <c r="H70" s="393"/>
      <c r="I70" s="393"/>
    </row>
    <row r="71" spans="1:15">
      <c r="A71" s="36" t="s">
        <v>375</v>
      </c>
      <c r="B71" s="35"/>
      <c r="C71" s="394" t="s">
        <v>418</v>
      </c>
      <c r="D71" s="394"/>
      <c r="E71" s="138"/>
      <c r="F71" s="35"/>
      <c r="G71" s="395" t="s">
        <v>84</v>
      </c>
      <c r="H71" s="395"/>
      <c r="I71" s="395"/>
    </row>
    <row r="72" spans="1:15">
      <c r="A72" s="129"/>
      <c r="B72" s="130"/>
      <c r="C72" s="131"/>
      <c r="D72" s="132"/>
      <c r="E72" s="132"/>
      <c r="F72" s="132"/>
      <c r="G72" s="132"/>
      <c r="H72" s="132"/>
    </row>
    <row r="73" spans="1:15">
      <c r="A73" s="129"/>
      <c r="B73" s="130"/>
      <c r="C73" s="131"/>
      <c r="D73" s="132"/>
      <c r="E73" s="132"/>
      <c r="F73" s="132"/>
      <c r="G73" s="132"/>
      <c r="H73" s="132"/>
    </row>
    <row r="74" spans="1:15">
      <c r="A74" s="129"/>
      <c r="B74" s="130"/>
      <c r="C74" s="131"/>
      <c r="D74" s="132"/>
      <c r="E74" s="132"/>
      <c r="F74" s="132"/>
      <c r="G74" s="132"/>
      <c r="H74" s="132"/>
    </row>
    <row r="75" spans="1:15">
      <c r="A75" s="129"/>
      <c r="B75" s="130"/>
      <c r="C75" s="131"/>
      <c r="D75" s="132"/>
      <c r="E75" s="132"/>
      <c r="F75" s="132"/>
      <c r="G75" s="132"/>
      <c r="H75" s="132"/>
    </row>
    <row r="76" spans="1:15">
      <c r="A76" s="129"/>
      <c r="B76" s="130"/>
      <c r="C76" s="131"/>
      <c r="D76" s="132"/>
      <c r="E76" s="132"/>
      <c r="F76" s="132"/>
      <c r="G76" s="132"/>
      <c r="H76" s="132"/>
    </row>
    <row r="77" spans="1:15">
      <c r="A77" s="129"/>
      <c r="B77" s="130"/>
      <c r="C77" s="131"/>
      <c r="D77" s="132"/>
      <c r="E77" s="132"/>
      <c r="F77" s="132"/>
      <c r="G77" s="132"/>
      <c r="H77" s="132"/>
    </row>
    <row r="78" spans="1:15">
      <c r="A78" s="129"/>
      <c r="B78" s="130"/>
      <c r="C78" s="131"/>
      <c r="D78" s="132"/>
      <c r="E78" s="132"/>
      <c r="F78" s="132"/>
      <c r="G78" s="132"/>
      <c r="H78" s="132"/>
    </row>
    <row r="79" spans="1:15">
      <c r="A79" s="129"/>
      <c r="B79" s="130"/>
      <c r="C79" s="131"/>
      <c r="D79" s="132"/>
      <c r="E79" s="132"/>
      <c r="F79" s="132"/>
      <c r="G79" s="132"/>
      <c r="H79" s="132"/>
    </row>
    <row r="80" spans="1:15">
      <c r="A80" s="129"/>
      <c r="B80" s="130"/>
      <c r="C80" s="131"/>
      <c r="D80" s="132"/>
      <c r="E80" s="132"/>
      <c r="F80" s="132"/>
      <c r="G80" s="132"/>
      <c r="H80" s="132"/>
    </row>
    <row r="81" spans="1:8">
      <c r="A81" s="129"/>
      <c r="B81" s="130"/>
      <c r="C81" s="131"/>
      <c r="D81" s="132"/>
      <c r="E81" s="132"/>
      <c r="F81" s="132"/>
      <c r="G81" s="132"/>
      <c r="H81" s="132"/>
    </row>
    <row r="82" spans="1:8">
      <c r="A82" s="129"/>
      <c r="B82" s="130"/>
      <c r="C82" s="131"/>
      <c r="D82" s="132"/>
      <c r="E82" s="132"/>
      <c r="F82" s="132"/>
      <c r="G82" s="132"/>
      <c r="H82" s="132"/>
    </row>
    <row r="83" spans="1:8">
      <c r="A83" s="129"/>
      <c r="B83" s="130"/>
      <c r="C83" s="131"/>
      <c r="D83" s="132"/>
      <c r="E83" s="132"/>
      <c r="F83" s="132"/>
      <c r="G83" s="132"/>
      <c r="H83" s="132"/>
    </row>
    <row r="84" spans="1:8">
      <c r="A84" s="129"/>
      <c r="B84" s="130"/>
      <c r="C84" s="131"/>
      <c r="D84" s="132"/>
      <c r="E84" s="132"/>
      <c r="F84" s="132"/>
      <c r="G84" s="132"/>
      <c r="H84" s="132"/>
    </row>
    <row r="85" spans="1:8">
      <c r="A85" s="129"/>
      <c r="B85" s="130"/>
      <c r="C85" s="131"/>
      <c r="D85" s="132"/>
      <c r="E85" s="132"/>
      <c r="F85" s="132"/>
      <c r="G85" s="132"/>
      <c r="H85" s="132"/>
    </row>
    <row r="86" spans="1:8">
      <c r="A86" s="129"/>
      <c r="B86" s="130"/>
      <c r="C86" s="131"/>
      <c r="D86" s="132"/>
      <c r="E86" s="132"/>
      <c r="F86" s="132"/>
      <c r="G86" s="132"/>
      <c r="H86" s="132"/>
    </row>
    <row r="87" spans="1:8">
      <c r="A87" s="129"/>
      <c r="B87" s="130"/>
      <c r="C87" s="131"/>
      <c r="D87" s="132"/>
      <c r="E87" s="132"/>
      <c r="F87" s="132"/>
      <c r="G87" s="132"/>
      <c r="H87" s="132"/>
    </row>
    <row r="88" spans="1:8">
      <c r="A88" s="129"/>
      <c r="B88" s="130"/>
      <c r="C88" s="131"/>
      <c r="D88" s="132"/>
      <c r="E88" s="132"/>
      <c r="F88" s="132"/>
      <c r="G88" s="132"/>
      <c r="H88" s="132"/>
    </row>
    <row r="89" spans="1:8">
      <c r="A89" s="129"/>
      <c r="B89" s="130"/>
      <c r="C89" s="131"/>
      <c r="D89" s="132"/>
      <c r="E89" s="132"/>
      <c r="F89" s="132"/>
      <c r="G89" s="132"/>
      <c r="H89" s="132"/>
    </row>
    <row r="90" spans="1:8">
      <c r="A90" s="129"/>
      <c r="B90" s="130"/>
      <c r="C90" s="131"/>
      <c r="D90" s="132"/>
      <c r="E90" s="132"/>
      <c r="F90" s="132"/>
      <c r="G90" s="132"/>
      <c r="H90" s="132"/>
    </row>
    <row r="91" spans="1:8">
      <c r="A91" s="129"/>
      <c r="B91" s="130"/>
      <c r="C91" s="131"/>
      <c r="D91" s="132"/>
      <c r="E91" s="132"/>
      <c r="F91" s="132"/>
      <c r="G91" s="132"/>
      <c r="H91" s="132"/>
    </row>
    <row r="92" spans="1:8">
      <c r="A92" s="129"/>
      <c r="B92" s="130"/>
      <c r="C92" s="131"/>
      <c r="D92" s="132"/>
      <c r="E92" s="132"/>
      <c r="F92" s="132"/>
      <c r="G92" s="132"/>
      <c r="H92" s="132"/>
    </row>
    <row r="93" spans="1:8">
      <c r="A93" s="129"/>
      <c r="B93" s="130"/>
      <c r="C93" s="131"/>
      <c r="D93" s="132"/>
      <c r="E93" s="132"/>
      <c r="F93" s="132"/>
      <c r="G93" s="132"/>
      <c r="H93" s="132"/>
    </row>
    <row r="94" spans="1:8">
      <c r="A94" s="129"/>
      <c r="B94" s="130"/>
      <c r="C94" s="131"/>
      <c r="D94" s="132"/>
      <c r="E94" s="132"/>
      <c r="F94" s="132"/>
      <c r="G94" s="132"/>
      <c r="H94" s="132"/>
    </row>
    <row r="95" spans="1:8">
      <c r="A95" s="129"/>
      <c r="B95" s="130"/>
      <c r="C95" s="131"/>
      <c r="D95" s="132"/>
      <c r="E95" s="132"/>
      <c r="F95" s="132"/>
      <c r="G95" s="132"/>
      <c r="H95" s="132"/>
    </row>
    <row r="96" spans="1:8">
      <c r="A96" s="129"/>
      <c r="B96" s="130"/>
      <c r="C96" s="131"/>
      <c r="D96" s="132"/>
      <c r="E96" s="132"/>
      <c r="F96" s="132"/>
      <c r="G96" s="132"/>
      <c r="H96" s="132"/>
    </row>
    <row r="97" spans="1:8">
      <c r="A97" s="129"/>
      <c r="B97" s="130"/>
      <c r="C97" s="131"/>
      <c r="D97" s="132"/>
      <c r="E97" s="132"/>
      <c r="F97" s="132"/>
      <c r="G97" s="132"/>
      <c r="H97" s="132"/>
    </row>
    <row r="98" spans="1:8">
      <c r="A98" s="129"/>
      <c r="B98" s="130"/>
      <c r="C98" s="131"/>
      <c r="D98" s="132"/>
      <c r="E98" s="132"/>
      <c r="F98" s="132"/>
      <c r="G98" s="132"/>
      <c r="H98" s="132"/>
    </row>
    <row r="99" spans="1:8">
      <c r="A99" s="129"/>
      <c r="B99" s="130"/>
      <c r="C99" s="131"/>
      <c r="D99" s="132"/>
      <c r="E99" s="132"/>
      <c r="F99" s="132"/>
      <c r="G99" s="132"/>
      <c r="H99" s="132"/>
    </row>
    <row r="100" spans="1:8">
      <c r="A100" s="129"/>
      <c r="B100" s="130"/>
      <c r="C100" s="131"/>
      <c r="D100" s="132"/>
      <c r="E100" s="132"/>
      <c r="F100" s="132"/>
      <c r="G100" s="132"/>
      <c r="H100" s="132"/>
    </row>
    <row r="101" spans="1:8">
      <c r="A101" s="129"/>
      <c r="B101" s="130"/>
      <c r="C101" s="131"/>
      <c r="D101" s="132"/>
      <c r="E101" s="132"/>
      <c r="F101" s="132"/>
      <c r="G101" s="132"/>
      <c r="H101" s="132"/>
    </row>
    <row r="102" spans="1:8">
      <c r="A102" s="129"/>
      <c r="B102" s="130"/>
      <c r="C102" s="131"/>
      <c r="D102" s="132"/>
      <c r="E102" s="132"/>
      <c r="F102" s="132"/>
      <c r="G102" s="132"/>
      <c r="H102" s="132"/>
    </row>
    <row r="103" spans="1:8">
      <c r="A103" s="129"/>
      <c r="C103" s="40"/>
      <c r="D103" s="134"/>
      <c r="E103" s="134"/>
      <c r="F103" s="134"/>
      <c r="G103" s="134"/>
      <c r="H103" s="134"/>
    </row>
    <row r="104" spans="1:8">
      <c r="A104" s="135"/>
      <c r="C104" s="40"/>
      <c r="D104" s="134"/>
      <c r="E104" s="134"/>
      <c r="F104" s="134"/>
      <c r="G104" s="134"/>
      <c r="H104" s="134"/>
    </row>
    <row r="105" spans="1:8">
      <c r="A105" s="135"/>
      <c r="C105" s="40"/>
      <c r="D105" s="134"/>
      <c r="E105" s="134"/>
      <c r="F105" s="134"/>
      <c r="G105" s="134"/>
      <c r="H105" s="134"/>
    </row>
    <row r="106" spans="1:8">
      <c r="A106" s="135"/>
      <c r="C106" s="40"/>
      <c r="D106" s="134"/>
      <c r="E106" s="134"/>
      <c r="F106" s="134"/>
      <c r="G106" s="134"/>
      <c r="H106" s="134"/>
    </row>
    <row r="107" spans="1:8">
      <c r="A107" s="135"/>
      <c r="C107" s="40"/>
      <c r="D107" s="134"/>
      <c r="E107" s="134"/>
      <c r="F107" s="134"/>
      <c r="G107" s="134"/>
      <c r="H107" s="134"/>
    </row>
    <row r="108" spans="1:8">
      <c r="A108" s="135"/>
      <c r="C108" s="40"/>
      <c r="D108" s="134"/>
      <c r="E108" s="134"/>
      <c r="F108" s="134"/>
      <c r="G108" s="134"/>
      <c r="H108" s="134"/>
    </row>
    <row r="109" spans="1:8">
      <c r="A109" s="135"/>
      <c r="C109" s="40"/>
      <c r="D109" s="134"/>
      <c r="E109" s="134"/>
      <c r="F109" s="134"/>
      <c r="G109" s="134"/>
      <c r="H109" s="134"/>
    </row>
    <row r="110" spans="1:8">
      <c r="A110" s="135"/>
      <c r="C110" s="40"/>
      <c r="D110" s="134"/>
      <c r="E110" s="134"/>
      <c r="F110" s="134"/>
      <c r="G110" s="134"/>
      <c r="H110" s="134"/>
    </row>
    <row r="111" spans="1:8">
      <c r="A111" s="135"/>
      <c r="C111" s="40"/>
      <c r="D111" s="134"/>
      <c r="E111" s="134"/>
      <c r="F111" s="134"/>
      <c r="G111" s="134"/>
      <c r="H111" s="134"/>
    </row>
    <row r="112" spans="1:8">
      <c r="A112" s="135"/>
      <c r="C112" s="40"/>
      <c r="D112" s="134"/>
      <c r="E112" s="134"/>
      <c r="F112" s="134"/>
      <c r="G112" s="134"/>
      <c r="H112" s="134"/>
    </row>
    <row r="113" spans="1:8">
      <c r="A113" s="135"/>
      <c r="C113" s="40"/>
      <c r="D113" s="134"/>
      <c r="E113" s="134"/>
      <c r="F113" s="134"/>
      <c r="G113" s="134"/>
      <c r="H113" s="134"/>
    </row>
    <row r="114" spans="1:8">
      <c r="A114" s="135"/>
      <c r="C114" s="40"/>
      <c r="D114" s="134"/>
      <c r="E114" s="134"/>
      <c r="F114" s="134"/>
      <c r="G114" s="134"/>
      <c r="H114" s="134"/>
    </row>
    <row r="115" spans="1:8">
      <c r="A115" s="135"/>
      <c r="C115" s="40"/>
      <c r="D115" s="134"/>
      <c r="E115" s="134"/>
      <c r="F115" s="134"/>
      <c r="G115" s="134"/>
      <c r="H115" s="134"/>
    </row>
    <row r="116" spans="1:8">
      <c r="A116" s="135"/>
      <c r="C116" s="40"/>
      <c r="D116" s="134"/>
      <c r="E116" s="134"/>
      <c r="F116" s="134"/>
      <c r="G116" s="134"/>
      <c r="H116" s="134"/>
    </row>
    <row r="117" spans="1:8">
      <c r="A117" s="135"/>
      <c r="C117" s="40"/>
      <c r="D117" s="134"/>
      <c r="E117" s="134"/>
      <c r="F117" s="134"/>
      <c r="G117" s="134"/>
      <c r="H117" s="134"/>
    </row>
    <row r="118" spans="1:8">
      <c r="A118" s="135"/>
      <c r="C118" s="40"/>
      <c r="D118" s="134"/>
      <c r="E118" s="134"/>
      <c r="F118" s="134"/>
      <c r="G118" s="134"/>
      <c r="H118" s="134"/>
    </row>
    <row r="119" spans="1:8">
      <c r="A119" s="135"/>
      <c r="C119" s="40"/>
      <c r="D119" s="134"/>
      <c r="E119" s="134"/>
      <c r="F119" s="134"/>
      <c r="G119" s="134"/>
      <c r="H119" s="134"/>
    </row>
    <row r="120" spans="1:8">
      <c r="A120" s="135"/>
      <c r="C120" s="40"/>
      <c r="D120" s="134"/>
      <c r="E120" s="134"/>
      <c r="F120" s="134"/>
      <c r="G120" s="134"/>
      <c r="H120" s="134"/>
    </row>
    <row r="121" spans="1:8">
      <c r="A121" s="135"/>
      <c r="C121" s="40"/>
      <c r="D121" s="134"/>
      <c r="E121" s="134"/>
      <c r="F121" s="134"/>
      <c r="G121" s="134"/>
      <c r="H121" s="134"/>
    </row>
    <row r="122" spans="1:8">
      <c r="A122" s="135"/>
      <c r="C122" s="40"/>
      <c r="D122" s="134"/>
      <c r="E122" s="134"/>
      <c r="F122" s="134"/>
      <c r="G122" s="134"/>
      <c r="H122" s="134"/>
    </row>
    <row r="123" spans="1:8">
      <c r="A123" s="135"/>
      <c r="C123" s="40"/>
      <c r="D123" s="134"/>
      <c r="E123" s="134"/>
      <c r="F123" s="134"/>
      <c r="G123" s="134"/>
      <c r="H123" s="134"/>
    </row>
    <row r="124" spans="1:8">
      <c r="A124" s="135"/>
      <c r="C124" s="40"/>
      <c r="D124" s="134"/>
      <c r="E124" s="134"/>
      <c r="F124" s="134"/>
      <c r="G124" s="134"/>
      <c r="H124" s="134"/>
    </row>
    <row r="125" spans="1:8">
      <c r="A125" s="135"/>
      <c r="C125" s="40"/>
      <c r="D125" s="134"/>
      <c r="E125" s="134"/>
      <c r="F125" s="134"/>
      <c r="G125" s="134"/>
      <c r="H125" s="134"/>
    </row>
    <row r="126" spans="1:8">
      <c r="A126" s="135"/>
    </row>
    <row r="127" spans="1:8">
      <c r="A127" s="136"/>
    </row>
    <row r="128" spans="1:8">
      <c r="A128" s="136"/>
    </row>
    <row r="129" spans="1:1">
      <c r="A129" s="136"/>
    </row>
    <row r="130" spans="1:1">
      <c r="A130" s="136"/>
    </row>
    <row r="131" spans="1:1">
      <c r="A131" s="136"/>
    </row>
    <row r="132" spans="1:1">
      <c r="A132" s="136"/>
    </row>
    <row r="133" spans="1:1">
      <c r="A133" s="136"/>
    </row>
    <row r="134" spans="1:1">
      <c r="A134" s="136"/>
    </row>
    <row r="135" spans="1:1">
      <c r="A135" s="136"/>
    </row>
    <row r="136" spans="1:1">
      <c r="A136" s="136"/>
    </row>
    <row r="137" spans="1:1">
      <c r="A137" s="136"/>
    </row>
    <row r="138" spans="1:1">
      <c r="A138" s="136"/>
    </row>
    <row r="139" spans="1:1">
      <c r="A139" s="136"/>
    </row>
    <row r="140" spans="1:1">
      <c r="A140" s="136"/>
    </row>
    <row r="141" spans="1:1">
      <c r="A141" s="136"/>
    </row>
    <row r="142" spans="1:1">
      <c r="A142" s="136"/>
    </row>
    <row r="143" spans="1:1">
      <c r="A143" s="136"/>
    </row>
    <row r="144" spans="1:1">
      <c r="A144" s="136"/>
    </row>
    <row r="145" spans="1:1">
      <c r="A145" s="136"/>
    </row>
    <row r="146" spans="1:1">
      <c r="A146" s="136"/>
    </row>
    <row r="147" spans="1:1">
      <c r="A147" s="136"/>
    </row>
    <row r="148" spans="1:1">
      <c r="A148" s="136"/>
    </row>
    <row r="149" spans="1:1">
      <c r="A149" s="136"/>
    </row>
    <row r="150" spans="1:1">
      <c r="A150" s="136"/>
    </row>
    <row r="151" spans="1:1">
      <c r="A151" s="136"/>
    </row>
    <row r="152" spans="1:1">
      <c r="A152" s="136"/>
    </row>
    <row r="153" spans="1:1">
      <c r="A153" s="136"/>
    </row>
    <row r="154" spans="1:1">
      <c r="A154" s="136"/>
    </row>
    <row r="155" spans="1:1">
      <c r="A155" s="136"/>
    </row>
    <row r="156" spans="1:1">
      <c r="A156" s="136"/>
    </row>
    <row r="157" spans="1:1">
      <c r="A157" s="136"/>
    </row>
    <row r="158" spans="1:1">
      <c r="A158" s="136"/>
    </row>
    <row r="159" spans="1:1">
      <c r="A159" s="136"/>
    </row>
    <row r="160" spans="1:1">
      <c r="A160" s="136"/>
    </row>
    <row r="161" spans="1:1">
      <c r="A161" s="136"/>
    </row>
    <row r="162" spans="1:1">
      <c r="A162" s="136"/>
    </row>
    <row r="163" spans="1:1">
      <c r="A163" s="136"/>
    </row>
    <row r="164" spans="1:1">
      <c r="A164" s="136"/>
    </row>
    <row r="165" spans="1:1">
      <c r="A165" s="136"/>
    </row>
    <row r="166" spans="1:1">
      <c r="A166" s="136"/>
    </row>
    <row r="167" spans="1:1">
      <c r="A167" s="136"/>
    </row>
    <row r="168" spans="1:1">
      <c r="A168" s="136"/>
    </row>
    <row r="169" spans="1:1">
      <c r="A169" s="136"/>
    </row>
    <row r="170" spans="1:1">
      <c r="A170" s="136"/>
    </row>
    <row r="171" spans="1:1">
      <c r="A171" s="136"/>
    </row>
    <row r="172" spans="1:1">
      <c r="A172" s="136"/>
    </row>
    <row r="173" spans="1:1">
      <c r="A173" s="136"/>
    </row>
    <row r="174" spans="1:1">
      <c r="A174" s="136"/>
    </row>
    <row r="175" spans="1:1">
      <c r="A175" s="136"/>
    </row>
    <row r="176" spans="1:1">
      <c r="A176" s="136"/>
    </row>
    <row r="177" spans="1:1">
      <c r="A177" s="136"/>
    </row>
    <row r="178" spans="1:1">
      <c r="A178" s="136"/>
    </row>
    <row r="179" spans="1:1">
      <c r="A179" s="136"/>
    </row>
    <row r="180" spans="1:1">
      <c r="A180" s="136"/>
    </row>
    <row r="181" spans="1:1">
      <c r="A181" s="136"/>
    </row>
    <row r="182" spans="1:1">
      <c r="A182" s="136"/>
    </row>
    <row r="183" spans="1:1">
      <c r="A183" s="136"/>
    </row>
    <row r="184" spans="1:1">
      <c r="A184" s="136"/>
    </row>
    <row r="185" spans="1:1">
      <c r="A185" s="136"/>
    </row>
    <row r="186" spans="1:1">
      <c r="A186" s="136"/>
    </row>
    <row r="187" spans="1:1">
      <c r="A187" s="136"/>
    </row>
    <row r="188" spans="1:1">
      <c r="A188" s="136"/>
    </row>
    <row r="189" spans="1:1">
      <c r="A189" s="136"/>
    </row>
    <row r="190" spans="1:1">
      <c r="A190" s="136"/>
    </row>
    <row r="191" spans="1:1">
      <c r="A191" s="136"/>
    </row>
    <row r="192" spans="1:1">
      <c r="A192" s="136"/>
    </row>
    <row r="193" spans="1:1">
      <c r="A193" s="136"/>
    </row>
    <row r="194" spans="1:1">
      <c r="A194" s="136"/>
    </row>
    <row r="195" spans="1:1">
      <c r="A195" s="136"/>
    </row>
    <row r="196" spans="1:1">
      <c r="A196" s="136"/>
    </row>
    <row r="197" spans="1:1">
      <c r="A197" s="136"/>
    </row>
    <row r="198" spans="1:1">
      <c r="A198" s="136"/>
    </row>
    <row r="199" spans="1:1">
      <c r="A199" s="136"/>
    </row>
    <row r="200" spans="1:1">
      <c r="A200" s="136"/>
    </row>
    <row r="201" spans="1:1">
      <c r="A201" s="136"/>
    </row>
    <row r="202" spans="1:1">
      <c r="A202" s="136"/>
    </row>
    <row r="203" spans="1:1">
      <c r="A203" s="136"/>
    </row>
    <row r="204" spans="1:1">
      <c r="A204" s="136"/>
    </row>
    <row r="205" spans="1:1">
      <c r="A205" s="136"/>
    </row>
    <row r="206" spans="1:1">
      <c r="A206" s="136"/>
    </row>
    <row r="207" spans="1:1">
      <c r="A207" s="136"/>
    </row>
    <row r="208" spans="1:1">
      <c r="A208" s="136"/>
    </row>
    <row r="209" spans="1:1">
      <c r="A209" s="136"/>
    </row>
    <row r="210" spans="1:1">
      <c r="A210" s="136"/>
    </row>
    <row r="211" spans="1:1">
      <c r="A211" s="136"/>
    </row>
    <row r="212" spans="1:1">
      <c r="A212" s="136"/>
    </row>
    <row r="213" spans="1:1">
      <c r="A213" s="136"/>
    </row>
    <row r="214" spans="1:1">
      <c r="A214" s="136"/>
    </row>
    <row r="215" spans="1:1">
      <c r="A215" s="136"/>
    </row>
    <row r="216" spans="1:1">
      <c r="A216" s="136"/>
    </row>
    <row r="217" spans="1:1">
      <c r="A217" s="136"/>
    </row>
    <row r="218" spans="1:1">
      <c r="A218" s="136"/>
    </row>
    <row r="219" spans="1:1">
      <c r="A219" s="136"/>
    </row>
    <row r="220" spans="1:1">
      <c r="A220" s="136"/>
    </row>
    <row r="221" spans="1:1">
      <c r="A221" s="136"/>
    </row>
    <row r="222" spans="1:1">
      <c r="A222" s="136"/>
    </row>
    <row r="223" spans="1:1">
      <c r="A223" s="136"/>
    </row>
    <row r="224" spans="1:1">
      <c r="A224" s="136"/>
    </row>
    <row r="225" spans="1:1">
      <c r="A225" s="136"/>
    </row>
    <row r="226" spans="1:1">
      <c r="A226" s="136"/>
    </row>
    <row r="227" spans="1:1">
      <c r="A227" s="136"/>
    </row>
    <row r="228" spans="1:1">
      <c r="A228" s="136"/>
    </row>
    <row r="229" spans="1:1">
      <c r="A229" s="136"/>
    </row>
    <row r="230" spans="1:1">
      <c r="A230" s="136"/>
    </row>
    <row r="231" spans="1:1">
      <c r="A231" s="136"/>
    </row>
    <row r="232" spans="1:1">
      <c r="A232" s="136"/>
    </row>
    <row r="233" spans="1:1">
      <c r="A233" s="136"/>
    </row>
    <row r="234" spans="1:1">
      <c r="A234" s="136"/>
    </row>
    <row r="235" spans="1:1">
      <c r="A235" s="136"/>
    </row>
    <row r="236" spans="1:1">
      <c r="A236" s="136"/>
    </row>
    <row r="237" spans="1:1">
      <c r="A237" s="136"/>
    </row>
    <row r="238" spans="1:1">
      <c r="A238" s="136"/>
    </row>
    <row r="239" spans="1:1">
      <c r="A239" s="136"/>
    </row>
    <row r="240" spans="1:1">
      <c r="A240" s="136"/>
    </row>
    <row r="241" spans="1:1">
      <c r="A241" s="136"/>
    </row>
    <row r="242" spans="1:1">
      <c r="A242" s="136"/>
    </row>
    <row r="243" spans="1:1">
      <c r="A243" s="136"/>
    </row>
    <row r="244" spans="1:1">
      <c r="A244" s="136"/>
    </row>
    <row r="245" spans="1:1">
      <c r="A245" s="136"/>
    </row>
    <row r="246" spans="1:1">
      <c r="A246" s="136"/>
    </row>
    <row r="247" spans="1:1">
      <c r="A247" s="136"/>
    </row>
    <row r="248" spans="1:1">
      <c r="A248" s="136"/>
    </row>
    <row r="249" spans="1:1">
      <c r="A249" s="136"/>
    </row>
    <row r="250" spans="1:1">
      <c r="A250" s="136"/>
    </row>
    <row r="251" spans="1:1">
      <c r="A251" s="136"/>
    </row>
    <row r="252" spans="1:1">
      <c r="A252" s="136"/>
    </row>
    <row r="253" spans="1:1">
      <c r="A253" s="136"/>
    </row>
    <row r="254" spans="1:1">
      <c r="A254" s="136"/>
    </row>
    <row r="255" spans="1:1">
      <c r="A255" s="136"/>
    </row>
    <row r="256" spans="1:1">
      <c r="A256" s="136"/>
    </row>
    <row r="257" spans="1:1">
      <c r="A257" s="136"/>
    </row>
    <row r="258" spans="1:1">
      <c r="A258" s="136"/>
    </row>
    <row r="259" spans="1:1">
      <c r="A259" s="136"/>
    </row>
    <row r="260" spans="1:1">
      <c r="A260" s="136"/>
    </row>
    <row r="261" spans="1:1">
      <c r="A261" s="136"/>
    </row>
    <row r="262" spans="1:1">
      <c r="A262" s="136"/>
    </row>
    <row r="263" spans="1:1">
      <c r="A263" s="136"/>
    </row>
    <row r="264" spans="1:1">
      <c r="A264" s="136"/>
    </row>
    <row r="265" spans="1:1">
      <c r="A265" s="136"/>
    </row>
    <row r="266" spans="1:1">
      <c r="A266" s="136"/>
    </row>
    <row r="267" spans="1:1">
      <c r="A267" s="136"/>
    </row>
    <row r="268" spans="1:1">
      <c r="A268" s="136"/>
    </row>
    <row r="269" spans="1:1">
      <c r="A269" s="136"/>
    </row>
    <row r="270" spans="1:1">
      <c r="A270" s="136"/>
    </row>
    <row r="271" spans="1:1">
      <c r="A271" s="136"/>
    </row>
    <row r="272" spans="1:1">
      <c r="A272" s="136"/>
    </row>
    <row r="273" spans="1:1">
      <c r="A273" s="136"/>
    </row>
    <row r="274" spans="1:1">
      <c r="A274" s="136"/>
    </row>
    <row r="275" spans="1:1">
      <c r="A275" s="136"/>
    </row>
    <row r="276" spans="1:1">
      <c r="A276" s="136"/>
    </row>
    <row r="277" spans="1:1">
      <c r="A277" s="136"/>
    </row>
    <row r="278" spans="1:1">
      <c r="A278" s="136"/>
    </row>
    <row r="279" spans="1:1">
      <c r="A279" s="136"/>
    </row>
    <row r="280" spans="1:1">
      <c r="A280" s="136"/>
    </row>
    <row r="281" spans="1:1">
      <c r="A281" s="136"/>
    </row>
    <row r="282" spans="1:1">
      <c r="A282" s="136"/>
    </row>
    <row r="283" spans="1:1">
      <c r="A283" s="136"/>
    </row>
    <row r="284" spans="1:1">
      <c r="A284" s="136"/>
    </row>
    <row r="285" spans="1:1">
      <c r="A285" s="136"/>
    </row>
    <row r="286" spans="1:1">
      <c r="A286" s="136"/>
    </row>
    <row r="287" spans="1:1">
      <c r="A287" s="136"/>
    </row>
    <row r="288" spans="1:1">
      <c r="A288" s="136"/>
    </row>
    <row r="289" spans="1:1">
      <c r="A289" s="136"/>
    </row>
    <row r="290" spans="1:1">
      <c r="A290" s="136"/>
    </row>
    <row r="291" spans="1:1">
      <c r="A291" s="136"/>
    </row>
    <row r="292" spans="1:1">
      <c r="A292" s="136"/>
    </row>
    <row r="293" spans="1:1">
      <c r="A293" s="136"/>
    </row>
  </sheetData>
  <mergeCells count="13">
    <mergeCell ref="C70:D70"/>
    <mergeCell ref="G70:I70"/>
    <mergeCell ref="C71:D71"/>
    <mergeCell ref="G71:I71"/>
    <mergeCell ref="A2:H2"/>
    <mergeCell ref="A4:A5"/>
    <mergeCell ref="B4:B5"/>
    <mergeCell ref="C4:C5"/>
    <mergeCell ref="D4:D5"/>
    <mergeCell ref="E4:E5"/>
    <mergeCell ref="F4:F5"/>
    <mergeCell ref="G4:J4"/>
    <mergeCell ref="I3:J3"/>
  </mergeCells>
  <pageMargins left="0.23622047244094491" right="0.15748031496062992" top="0.19685039370078741" bottom="0.19685039370078741" header="0.31496062992125984" footer="0.31496062992125984"/>
  <pageSetup paperSize="9" scale="65" orientation="landscape" r:id="rId1"/>
  <ignoredErrors>
    <ignoredError sqref="F61 F52 F57 F7:F8 F66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43"/>
  </sheetPr>
  <dimension ref="A1:J27"/>
  <sheetViews>
    <sheetView view="pageBreakPreview" topLeftCell="A19" zoomScale="75" zoomScaleNormal="75" zoomScaleSheetLayoutView="75" workbookViewId="0">
      <selection activeCell="A26" sqref="A26"/>
    </sheetView>
  </sheetViews>
  <sheetFormatPr defaultRowHeight="12.75"/>
  <cols>
    <col min="1" max="1" width="94.28515625" style="7" customWidth="1"/>
    <col min="2" max="2" width="19.42578125" style="7" customWidth="1"/>
    <col min="3" max="3" width="25" style="7" customWidth="1"/>
    <col min="4" max="4" width="20.7109375" style="7" customWidth="1"/>
    <col min="5" max="5" width="22.140625" style="7" customWidth="1"/>
    <col min="6" max="6" width="21" style="7" customWidth="1"/>
    <col min="7" max="7" width="24.42578125" style="7" customWidth="1"/>
    <col min="8" max="8" width="91.85546875" style="7" customWidth="1"/>
    <col min="9" max="9" width="9.5703125" style="7" customWidth="1"/>
    <col min="10" max="16384" width="9.140625" style="7"/>
  </cols>
  <sheetData>
    <row r="1" spans="1:8" ht="24.75" customHeight="1">
      <c r="H1" s="17" t="s">
        <v>359</v>
      </c>
    </row>
    <row r="2" spans="1:8" ht="25.5" customHeight="1">
      <c r="A2" s="431" t="s">
        <v>149</v>
      </c>
      <c r="B2" s="431"/>
      <c r="C2" s="431"/>
      <c r="D2" s="431"/>
      <c r="E2" s="431"/>
      <c r="F2" s="431"/>
      <c r="G2" s="431"/>
      <c r="H2" s="431"/>
    </row>
    <row r="3" spans="1:8" ht="16.5" customHeight="1"/>
    <row r="4" spans="1:8" ht="45" customHeight="1">
      <c r="A4" s="437" t="s">
        <v>167</v>
      </c>
      <c r="B4" s="432" t="s">
        <v>0</v>
      </c>
      <c r="C4" s="432" t="s">
        <v>82</v>
      </c>
      <c r="D4" s="419" t="s">
        <v>437</v>
      </c>
      <c r="E4" s="419" t="s">
        <v>438</v>
      </c>
      <c r="F4" s="421" t="s">
        <v>443</v>
      </c>
      <c r="G4" s="419" t="s">
        <v>406</v>
      </c>
      <c r="H4" s="432" t="s">
        <v>83</v>
      </c>
    </row>
    <row r="5" spans="1:8" ht="52.5" customHeight="1">
      <c r="A5" s="438"/>
      <c r="B5" s="433"/>
      <c r="C5" s="433"/>
      <c r="D5" s="420"/>
      <c r="E5" s="420"/>
      <c r="F5" s="422"/>
      <c r="G5" s="420"/>
      <c r="H5" s="433"/>
    </row>
    <row r="6" spans="1:8" s="13" customFormat="1" ht="18" customHeight="1">
      <c r="A6" s="8">
        <v>1</v>
      </c>
      <c r="B6" s="25">
        <v>2</v>
      </c>
      <c r="C6" s="25">
        <v>3</v>
      </c>
      <c r="D6" s="25">
        <v>4</v>
      </c>
      <c r="E6" s="25">
        <v>5</v>
      </c>
      <c r="F6" s="25">
        <v>6</v>
      </c>
      <c r="G6" s="25">
        <v>7</v>
      </c>
      <c r="H6" s="25">
        <v>8</v>
      </c>
    </row>
    <row r="7" spans="1:8" s="13" customFormat="1" ht="35.25" customHeight="1">
      <c r="A7" s="12" t="s">
        <v>127</v>
      </c>
      <c r="B7" s="26"/>
      <c r="C7" s="25"/>
      <c r="D7" s="25"/>
      <c r="E7" s="25"/>
      <c r="F7" s="25"/>
      <c r="G7" s="25"/>
      <c r="H7" s="25"/>
    </row>
    <row r="8" spans="1:8" ht="66" customHeight="1">
      <c r="A8" s="5" t="s">
        <v>325</v>
      </c>
      <c r="B8" s="19">
        <v>5000</v>
      </c>
      <c r="C8" s="27" t="s">
        <v>190</v>
      </c>
      <c r="D8" s="147">
        <f>('Осн. фін. пок.'!C47/'Осн. фін. пок.'!C45)*100</f>
        <v>15.638444990780579</v>
      </c>
      <c r="E8" s="147">
        <f>('Осн. фін. пок.'!D47/'Осн. фін. пок.'!D45)*100</f>
        <v>14.758620689655173</v>
      </c>
      <c r="F8" s="147">
        <f>('Осн. фін. пок.'!E47/'Осн. фін. пок.'!E45)*100</f>
        <v>17.037451089994409</v>
      </c>
      <c r="G8" s="147">
        <f>('Осн. фін. пок.'!F47/'Осн. фін. пок.'!F45)*100</f>
        <v>16.975996040584011</v>
      </c>
      <c r="H8" s="28"/>
    </row>
    <row r="9" spans="1:8" ht="66" customHeight="1">
      <c r="A9" s="5" t="s">
        <v>326</v>
      </c>
      <c r="B9" s="19">
        <v>5010</v>
      </c>
      <c r="C9" s="27" t="s">
        <v>190</v>
      </c>
      <c r="D9" s="147">
        <f>('Осн. фін. пок.'!C53/'Осн. фін. пок.'!C45)*100</f>
        <v>5.3050092194222493</v>
      </c>
      <c r="E9" s="147">
        <f>('Осн. фін. пок.'!D53/'Осн. фін. пок.'!D45)*100</f>
        <v>4.2334217506631298</v>
      </c>
      <c r="F9" s="147">
        <f>('Осн. фін. пок.'!E53/'Осн. фін. пок.'!E45)*100</f>
        <v>6.5455561766349906</v>
      </c>
      <c r="G9" s="147">
        <f>('Осн. фін. пок.'!F53/'Осн. фін. пок.'!F45)*100</f>
        <v>5.8030190546894334</v>
      </c>
      <c r="H9" s="28"/>
    </row>
    <row r="10" spans="1:8" ht="51" customHeight="1">
      <c r="A10" s="15" t="s">
        <v>328</v>
      </c>
      <c r="B10" s="19">
        <v>5020</v>
      </c>
      <c r="C10" s="27" t="s">
        <v>190</v>
      </c>
      <c r="D10" s="147">
        <f>('Осн. фін. пок.'!C66/'Осн. фін. пок.'!C97)*100</f>
        <v>1.7818212309240313</v>
      </c>
      <c r="E10" s="147">
        <f>('Осн. фін. пок.'!D66/'Осн. фін. пок.'!D97)*100</f>
        <v>0.39373412362404736</v>
      </c>
      <c r="F10" s="147">
        <f>('Осн. фін. пок.'!E66/'Осн. фін. пок.'!E97)*100</f>
        <v>2.2442813983599481</v>
      </c>
      <c r="G10" s="147">
        <f>('Осн. фін. пок.'!F66/'Осн. фін. пок.'!F97)*100</f>
        <v>1.2802897826630026</v>
      </c>
      <c r="H10" s="28" t="s">
        <v>191</v>
      </c>
    </row>
    <row r="11" spans="1:8" ht="51" customHeight="1">
      <c r="A11" s="15" t="s">
        <v>411</v>
      </c>
      <c r="B11" s="19">
        <v>5030</v>
      </c>
      <c r="C11" s="27" t="s">
        <v>190</v>
      </c>
      <c r="D11" s="147">
        <f>('Осн. фін. пок.'!C66/'Осн. фін. пок.'!C98)*100</f>
        <v>1.891494948595843</v>
      </c>
      <c r="E11" s="147">
        <f>('Осн. фін. пок.'!D66/'Осн. фін. пок.'!D98)*100</f>
        <v>0.42547351084271207</v>
      </c>
      <c r="F11" s="147">
        <f>('Осн. фін. пок.'!E66/'Осн. фін. пок.'!E98)*100</f>
        <v>2.494983861118381</v>
      </c>
      <c r="G11" s="147">
        <f>('Осн. фін. пок.'!F66/'Осн. фін. пок.'!F98)*100</f>
        <v>1.7306880540312368</v>
      </c>
      <c r="H11" s="28"/>
    </row>
    <row r="12" spans="1:8" ht="65.25" customHeight="1">
      <c r="A12" s="15" t="s">
        <v>327</v>
      </c>
      <c r="B12" s="19">
        <v>5040</v>
      </c>
      <c r="C12" s="27" t="s">
        <v>190</v>
      </c>
      <c r="D12" s="147">
        <f>('Осн. фін. пок.'!C66/'Осн. фін. пок.'!C45)*100</f>
        <v>1.6326060233558697</v>
      </c>
      <c r="E12" s="147">
        <f>('Осн. фін. пок.'!D66/'Осн. фін. пок.'!D45)*100</f>
        <v>0.24668435013262599</v>
      </c>
      <c r="F12" s="147">
        <f>('Осн. фін. пок.'!E66/'Осн. фін. пок.'!E45)*100</f>
        <v>1.5986584684181107</v>
      </c>
      <c r="G12" s="147">
        <f>('Осн. фін. пок.'!F66/'Осн. фін. пок.'!F45)*100</f>
        <v>1.0146003464488988</v>
      </c>
      <c r="H12" s="28" t="s">
        <v>192</v>
      </c>
    </row>
    <row r="13" spans="1:8" ht="38.25" customHeight="1">
      <c r="A13" s="12" t="s">
        <v>129</v>
      </c>
      <c r="B13" s="19"/>
      <c r="C13" s="29"/>
      <c r="D13" s="147"/>
      <c r="E13" s="147"/>
      <c r="F13" s="147"/>
      <c r="G13" s="147"/>
      <c r="H13" s="28"/>
    </row>
    <row r="14" spans="1:8" ht="65.25" customHeight="1">
      <c r="A14" s="14" t="s">
        <v>412</v>
      </c>
      <c r="B14" s="19">
        <v>5100</v>
      </c>
      <c r="C14" s="27"/>
      <c r="D14" s="147">
        <f>('Осн. фін. пок.'!C99+'Осн. фін. пок.'!C100)/'Осн. фін. пок.'!C53</f>
        <v>1.001448225923244</v>
      </c>
      <c r="E14" s="147">
        <f>('Осн. фін. пок.'!D99+'Осн. фін. пок.'!D100)/'Осн. фін. пок.'!D53</f>
        <v>1.1040100250626566</v>
      </c>
      <c r="F14" s="147">
        <f>('Осн. фін. пок.'!E99+'Осн. фін. пок.'!E100)/'Осн. фін. пок.'!E53</f>
        <v>1.0935098206660974</v>
      </c>
      <c r="G14" s="147">
        <f>('Осн. фін. пок.'!F99+'Осн. фін. пок.'!F100)/'Осн. фін. пок.'!F53</f>
        <v>3.5539445628997868</v>
      </c>
      <c r="H14" s="28"/>
    </row>
    <row r="15" spans="1:8" s="13" customFormat="1" ht="66" customHeight="1">
      <c r="A15" s="14" t="s">
        <v>413</v>
      </c>
      <c r="B15" s="19">
        <v>5110</v>
      </c>
      <c r="C15" s="27" t="s">
        <v>124</v>
      </c>
      <c r="D15" s="147">
        <f>'Осн. фін. пок.'!C98/('Осн. фін. пок.'!C99+'Осн. фін. пок.'!C100)</f>
        <v>16.246565437454809</v>
      </c>
      <c r="E15" s="147">
        <f>'Осн. фін. пок.'!D98/('Осн. фін. пок.'!D99+'Осн. фін. пок.'!D100)</f>
        <v>12.40522133938706</v>
      </c>
      <c r="F15" s="147">
        <f>'Осн. фін. пок.'!E98/('Осн. фін. пок.'!E99+'Осн. фін. пок.'!E100)</f>
        <v>8.9519718859820383</v>
      </c>
      <c r="G15" s="147">
        <f>'Осн. фін. пок.'!F98/('Осн. фін. пок.'!F99+'Осн. фін. пок.'!F100)</f>
        <v>2.8425725941924647</v>
      </c>
      <c r="H15" s="28" t="s">
        <v>193</v>
      </c>
    </row>
    <row r="16" spans="1:8" s="13" customFormat="1" ht="56.25">
      <c r="A16" s="14" t="s">
        <v>414</v>
      </c>
      <c r="B16" s="19">
        <v>5120</v>
      </c>
      <c r="C16" s="27" t="s">
        <v>124</v>
      </c>
      <c r="D16" s="147">
        <f>'Осн. фін. пок.'!C95/'Осн. фін. пок.'!C100</f>
        <v>2.501679731243001</v>
      </c>
      <c r="E16" s="147">
        <f>'Осн. фін. пок.'!D95/'Осн. фін. пок.'!D100</f>
        <v>5.2840909090909092</v>
      </c>
      <c r="F16" s="147">
        <f>'Осн. фін. пок.'!E95/'Осн. фін. пок.'!E100</f>
        <v>5.2034261241970023</v>
      </c>
      <c r="G16" s="147">
        <f>'Осн. фін. пок.'!F95/'Осн. фін. пок.'!F100</f>
        <v>0.51964512040557664</v>
      </c>
      <c r="H16" s="28" t="s">
        <v>195</v>
      </c>
    </row>
    <row r="17" spans="1:10" ht="33.75" customHeight="1">
      <c r="A17" s="12" t="s">
        <v>128</v>
      </c>
      <c r="B17" s="19"/>
      <c r="C17" s="27"/>
      <c r="D17" s="147"/>
      <c r="E17" s="147"/>
      <c r="F17" s="147"/>
      <c r="G17" s="147"/>
      <c r="H17" s="28"/>
    </row>
    <row r="18" spans="1:10" ht="52.5" customHeight="1">
      <c r="A18" s="14" t="s">
        <v>317</v>
      </c>
      <c r="B18" s="19">
        <v>5200</v>
      </c>
      <c r="C18" s="27"/>
      <c r="D18" s="147">
        <f>'IV. Кап. інвестиції'!C7/'I. Фін результат'!C93</f>
        <v>8.819027181688126</v>
      </c>
      <c r="E18" s="147">
        <f>'IV. Кап. інвестиції'!D7/'I. Фін результат'!D93</f>
        <v>1.0603448275862069</v>
      </c>
      <c r="F18" s="147">
        <f>'IV. Кап. інвестиції'!E7/'I. Фін результат'!E93</f>
        <v>1.7949162333911035</v>
      </c>
      <c r="G18" s="147">
        <f>'IV. Кап. інвестиції'!F7/'I. Фін результат'!F93</f>
        <v>4.8993174061433447</v>
      </c>
      <c r="H18" s="28"/>
    </row>
    <row r="19" spans="1:10" ht="83.25" customHeight="1">
      <c r="A19" s="14" t="s">
        <v>318</v>
      </c>
      <c r="B19" s="19">
        <v>5210</v>
      </c>
      <c r="C19" s="27"/>
      <c r="D19" s="147">
        <f>'Осн. фін. пок.'!C83/'Осн. фін. пок.'!C45</f>
        <v>0.47360940381069455</v>
      </c>
      <c r="E19" s="147">
        <f>'Осн. фін. пок.'!D83/'Осн. фін. пок.'!D45</f>
        <v>4.2413793103448276E-2</v>
      </c>
      <c r="F19" s="147">
        <f>'Осн. фін. пок.'!E83/'Осн. фін. пок.'!E45</f>
        <v>8.6836221352711018E-2</v>
      </c>
      <c r="G19" s="147">
        <f>'Осн. фін. пок.'!F83/'Осн. фін. пок.'!F45</f>
        <v>0.21314031180400891</v>
      </c>
      <c r="H19" s="28"/>
    </row>
    <row r="20" spans="1:10" ht="55.5" customHeight="1">
      <c r="A20" s="14" t="s">
        <v>319</v>
      </c>
      <c r="B20" s="19">
        <v>5220</v>
      </c>
      <c r="C20" s="27" t="s">
        <v>275</v>
      </c>
      <c r="D20" s="147">
        <f>'Осн. фін. пок.'!C94/'Осн. фін. пок.'!C93</f>
        <v>0.55710350255804797</v>
      </c>
      <c r="E20" s="147">
        <f>'Осн. фін. пок.'!D94/'Осн. фін. пок.'!D93</f>
        <v>0.46484221552965826</v>
      </c>
      <c r="F20" s="147">
        <f>'Осн. фін. пок.'!E94/'Осн. фін. пок.'!E93</f>
        <v>0.54389071591196558</v>
      </c>
      <c r="G20" s="147">
        <f>'Осн. фін. пок.'!F94/'Осн. фін. пок.'!F93</f>
        <v>0.41382942703434783</v>
      </c>
      <c r="H20" s="28" t="s">
        <v>194</v>
      </c>
    </row>
    <row r="21" spans="1:10" ht="34.5" customHeight="1">
      <c r="A21" s="12" t="s">
        <v>173</v>
      </c>
      <c r="B21" s="19"/>
      <c r="C21" s="27"/>
      <c r="D21" s="147"/>
      <c r="E21" s="147"/>
      <c r="F21" s="147"/>
      <c r="G21" s="147"/>
      <c r="H21" s="28"/>
    </row>
    <row r="22" spans="1:10" ht="87.75" customHeight="1">
      <c r="A22" s="15" t="s">
        <v>201</v>
      </c>
      <c r="B22" s="19">
        <v>5300</v>
      </c>
      <c r="C22" s="27"/>
      <c r="D22" s="147"/>
      <c r="E22" s="147"/>
      <c r="F22" s="147"/>
      <c r="G22" s="147"/>
      <c r="H22" s="28"/>
    </row>
    <row r="23" spans="1:10" ht="20.100000000000001" customHeight="1">
      <c r="B23" s="30"/>
      <c r="C23" s="30"/>
      <c r="D23" s="30"/>
      <c r="E23" s="30"/>
      <c r="F23" s="30"/>
      <c r="G23" s="30"/>
      <c r="H23" s="30"/>
    </row>
    <row r="24" spans="1:10" ht="20.100000000000001" customHeight="1"/>
    <row r="25" spans="1:10" ht="20.100000000000001" customHeight="1"/>
    <row r="26" spans="1:10" s="3" customFormat="1" ht="20.100000000000001" customHeight="1">
      <c r="A26" s="124" t="s">
        <v>653</v>
      </c>
      <c r="B26" s="10"/>
      <c r="C26" s="1"/>
      <c r="D26" s="434" t="s">
        <v>87</v>
      </c>
      <c r="E26" s="435"/>
      <c r="F26" s="435"/>
      <c r="G26" s="435"/>
      <c r="H26" s="243" t="s">
        <v>559</v>
      </c>
    </row>
    <row r="27" spans="1:10" s="2" customFormat="1" ht="20.100000000000001" customHeight="1">
      <c r="A27" s="39" t="s">
        <v>69</v>
      </c>
      <c r="B27" s="9"/>
      <c r="C27" s="3"/>
      <c r="D27" s="436" t="s">
        <v>70</v>
      </c>
      <c r="E27" s="436"/>
      <c r="F27" s="436"/>
      <c r="G27" s="436"/>
      <c r="H27" s="2" t="s">
        <v>560</v>
      </c>
      <c r="I27" s="11"/>
      <c r="J27" s="11"/>
    </row>
  </sheetData>
  <mergeCells count="11">
    <mergeCell ref="A2:H2"/>
    <mergeCell ref="H4:H5"/>
    <mergeCell ref="D26:G26"/>
    <mergeCell ref="D27:G27"/>
    <mergeCell ref="A4:A5"/>
    <mergeCell ref="B4:B5"/>
    <mergeCell ref="C4:C5"/>
    <mergeCell ref="D4:D5"/>
    <mergeCell ref="E4:E5"/>
    <mergeCell ref="F4:F5"/>
    <mergeCell ref="G4:G5"/>
  </mergeCells>
  <phoneticPr fontId="3" type="noConversion"/>
  <pageMargins left="0.23622047244094491" right="0.15748031496062992" top="0.19685039370078741" bottom="0.19685039370078741" header="0.47244094488188981" footer="0.31496062992125984"/>
  <pageSetup paperSize="9" scale="45" orientation="landscape" r:id="rId1"/>
  <headerFooter alignWithMargins="0"/>
  <ignoredErrors>
    <ignoredError sqref="D8:D10 G17 E17:F17 G13 E13:F13 D12:D14 D16:D20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17</vt:i4>
      </vt:variant>
    </vt:vector>
  </HeadingPairs>
  <TitlesOfParts>
    <vt:vector size="29" baseType="lpstr">
      <vt:lpstr>Осн. фін. пок.</vt:lpstr>
      <vt:lpstr>I. Фін результат</vt:lpstr>
      <vt:lpstr>Розшифровка до Формування</vt:lpstr>
      <vt:lpstr>ІІ. Розр. з бюджетом</vt:lpstr>
      <vt:lpstr>ІІІ. Рух грош. коштів</vt:lpstr>
      <vt:lpstr>Розшифровка до Руху</vt:lpstr>
      <vt:lpstr>IV. Кап. інвестиції</vt:lpstr>
      <vt:lpstr>Розшифровка кап</vt:lpstr>
      <vt:lpstr> V. Коефіцієнти</vt:lpstr>
      <vt:lpstr>6.1. Інша інфо_1</vt:lpstr>
      <vt:lpstr>6.2. Інша інфо_2</vt:lpstr>
      <vt:lpstr>VII Статутн капіт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 капіт'!Область_печати</vt:lpstr>
      <vt:lpstr>'ІІ. Розр. з бюджетом'!Область_печати</vt:lpstr>
      <vt:lpstr>'ІІІ. Рух грош. коштів'!Область_печати</vt:lpstr>
      <vt:lpstr>'Осн. фін. пок.'!Область_печати</vt:lpstr>
      <vt:lpstr>'Розшифровка до Руху'!Область_печати</vt:lpstr>
      <vt:lpstr>'Розшифровка до Формування'!Область_печати</vt:lpstr>
      <vt:lpstr>'Розшифровка кап'!Область_печати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MLDC</cp:lastModifiedBy>
  <cp:lastPrinted>2020-11-09T14:30:17Z</cp:lastPrinted>
  <dcterms:created xsi:type="dcterms:W3CDTF">2003-03-13T16:00:22Z</dcterms:created>
  <dcterms:modified xsi:type="dcterms:W3CDTF">2020-11-18T14:39:07Z</dcterms:modified>
</cp:coreProperties>
</file>